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320"/>
  </bookViews>
  <sheets>
    <sheet name="IV-11" sheetId="1" r:id="rId1"/>
  </sheets>
  <definedNames>
    <definedName name="_xlnm.Print_Area" localSheetId="0">'IV-11'!$A$1:$K$53</definedName>
  </definedNames>
  <calcPr calcId="145621"/>
</workbook>
</file>

<file path=xl/calcChain.xml><?xml version="1.0" encoding="utf-8"?>
<calcChain xmlns="http://schemas.openxmlformats.org/spreadsheetml/2006/main">
  <c r="J49" i="1" l="1"/>
  <c r="I49" i="1"/>
  <c r="G49" i="1"/>
  <c r="E49" i="1"/>
  <c r="D49" i="1"/>
  <c r="K47" i="1"/>
  <c r="F46" i="1"/>
  <c r="K46" i="1" s="1"/>
  <c r="C45" i="1"/>
  <c r="K45" i="1" s="1"/>
  <c r="C44" i="1"/>
  <c r="K44" i="1" s="1"/>
  <c r="F43" i="1"/>
  <c r="K43" i="1" s="1"/>
  <c r="C42" i="1"/>
  <c r="K42" i="1" s="1"/>
  <c r="F41" i="1"/>
  <c r="K41" i="1" s="1"/>
  <c r="K40" i="1"/>
  <c r="K39" i="1"/>
  <c r="F39" i="1"/>
  <c r="K38" i="1"/>
  <c r="F37" i="1"/>
  <c r="C37" i="1"/>
  <c r="K37" i="1" s="1"/>
  <c r="K36" i="1"/>
  <c r="K35" i="1"/>
  <c r="K34" i="1"/>
  <c r="F33" i="1"/>
  <c r="C33" i="1"/>
  <c r="K33" i="1" s="1"/>
  <c r="K32" i="1"/>
  <c r="C32" i="1"/>
  <c r="K31" i="1"/>
  <c r="F31" i="1"/>
  <c r="K30" i="1"/>
  <c r="C30" i="1"/>
  <c r="K29" i="1"/>
  <c r="C29" i="1"/>
  <c r="K28" i="1"/>
  <c r="C28" i="1"/>
  <c r="K27" i="1"/>
  <c r="C26" i="1"/>
  <c r="K26" i="1" s="1"/>
  <c r="H25" i="1"/>
  <c r="F25" i="1"/>
  <c r="C25" i="1"/>
  <c r="C49" i="1" s="1"/>
  <c r="K24" i="1"/>
  <c r="K23" i="1"/>
  <c r="F23" i="1"/>
  <c r="K22" i="1"/>
  <c r="H22" i="1"/>
  <c r="H49" i="1" s="1"/>
  <c r="F22" i="1"/>
  <c r="K21" i="1"/>
  <c r="K20" i="1"/>
  <c r="K19" i="1"/>
  <c r="K18" i="1"/>
  <c r="F17" i="1"/>
  <c r="K17" i="1" s="1"/>
  <c r="K16" i="1"/>
  <c r="K15" i="1"/>
  <c r="K14" i="1"/>
  <c r="K13" i="1"/>
  <c r="K12" i="1"/>
  <c r="K11" i="1"/>
  <c r="K10" i="1"/>
  <c r="K9" i="1"/>
  <c r="F9" i="1"/>
  <c r="F49" i="1" s="1"/>
  <c r="K25" i="1" l="1"/>
  <c r="K49" i="1" s="1"/>
</calcChain>
</file>

<file path=xl/comments1.xml><?xml version="1.0" encoding="utf-8"?>
<comments xmlns="http://schemas.openxmlformats.org/spreadsheetml/2006/main">
  <authors>
    <author>Jared Ebel</author>
  </authors>
  <commentList>
    <comment ref="D24" authorId="0">
      <text>
        <r>
          <rPr>
            <b/>
            <sz val="9"/>
            <color indexed="81"/>
            <rFont val="Tahoma"/>
            <family val="2"/>
          </rPr>
          <t>Jared Ebel:</t>
        </r>
        <r>
          <rPr>
            <sz val="9"/>
            <color indexed="81"/>
            <rFont val="Tahoma"/>
            <family val="2"/>
          </rPr>
          <t xml:space="preserve">
Tuition and fees are not separated on UFS 3. Student fees are included in this total.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Jared Ebel:</t>
        </r>
        <r>
          <rPr>
            <sz val="9"/>
            <color indexed="81"/>
            <rFont val="Tahoma"/>
            <family val="2"/>
          </rPr>
          <t xml:space="preserve">
Tuition and Fees are not separated on UFS 3. Student fees are included in Student Tuition total.
</t>
        </r>
      </text>
    </comment>
  </commentList>
</comments>
</file>

<file path=xl/sharedStrings.xml><?xml version="1.0" encoding="utf-8"?>
<sst xmlns="http://schemas.openxmlformats.org/spreadsheetml/2006/main" count="67" uniqueCount="63">
  <si>
    <t>Illinois Community College Board</t>
  </si>
  <si>
    <t>Table IV-11</t>
  </si>
  <si>
    <t>FISCAL YEAR 2016 AUDITED OPERATING REVENUES* BY SOURCE</t>
  </si>
  <si>
    <t>Local</t>
  </si>
  <si>
    <t>Dist.</t>
  </si>
  <si>
    <t>Taxes &amp;</t>
  </si>
  <si>
    <t>Student</t>
  </si>
  <si>
    <t>ICCB</t>
  </si>
  <si>
    <t>Other</t>
  </si>
  <si>
    <t>No.</t>
  </si>
  <si>
    <t>District</t>
  </si>
  <si>
    <t>Chgbacks</t>
  </si>
  <si>
    <t>Tuition</t>
  </si>
  <si>
    <t>Fees</t>
  </si>
  <si>
    <t>Grants</t>
  </si>
  <si>
    <t>CPPRT**</t>
  </si>
  <si>
    <t>State</t>
  </si>
  <si>
    <t>Federal</t>
  </si>
  <si>
    <t>Total</t>
  </si>
  <si>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</si>
  <si>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</si>
  <si>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</si>
  <si>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</si>
  <si>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</si>
  <si>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</si>
  <si>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</si>
  <si>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</si>
  <si>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</si>
  <si>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</si>
  <si>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</si>
  <si>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</si>
  <si>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</si>
  <si>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</si>
  <si>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</si>
  <si>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</si>
  <si>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</si>
  <si>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</si>
  <si>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</si>
  <si>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</si>
  <si>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</si>
  <si>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</si>
  <si>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</si>
  <si>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</si>
  <si>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</si>
  <si>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</si>
  <si>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</si>
  <si>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</si>
  <si>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</si>
  <si>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</si>
  <si>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</si>
  <si>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</si>
  <si>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</si>
  <si>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</si>
  <si>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</si>
  <si>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</si>
  <si>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</si>
  <si>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</si>
  <si>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</si>
  <si>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 xml:space="preserve"> </t>
  </si>
  <si>
    <t>STATE TOTALS</t>
  </si>
  <si>
    <t>*Revenues received in the Education and Operations &amp; Maintenance Funds</t>
  </si>
  <si>
    <t>**Corporate Personal Property Replacement Tax Revenue</t>
  </si>
  <si>
    <t>SOURCE OF DATA:  College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</si>
</sst>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[$$-409]\ #,##0.00"/>
    <numFmt numFmtId="166" formatCode="[$$-409]\ 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5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4" fontId="1" fillId="3" borderId="0" applyFont="0" applyFill="0" applyBorder="0" applyAlignment="0" applyProtection="0"/>
    <xf numFmtId="3" fontId="1" fillId="3" borderId="0" applyFont="0" applyFill="0" applyBorder="0" applyAlignment="0" applyProtection="0"/>
    <xf numFmtId="3" fontId="1" fillId="4" borderId="0"/>
    <xf numFmtId="3" fontId="1" fillId="0" borderId="0"/>
    <xf numFmtId="44" fontId="6" fillId="0" borderId="0" applyFont="0" applyFill="0" applyBorder="0" applyAlignment="0" applyProtection="0"/>
    <xf numFmtId="7" fontId="1" fillId="3" borderId="0" applyFont="0" applyFill="0" applyBorder="0" applyAlignment="0" applyProtection="0"/>
    <xf numFmtId="165" fontId="1" fillId="4" borderId="0"/>
    <xf numFmtId="166" fontId="1" fillId="4" borderId="0"/>
    <xf numFmtId="5" fontId="1" fillId="3" borderId="0" applyFont="0" applyFill="0" applyBorder="0" applyAlignment="0" applyProtection="0"/>
    <xf numFmtId="5" fontId="1" fillId="0" borderId="0" applyFont="0" applyFill="0" applyBorder="0" applyAlignment="0" applyProtection="0"/>
    <xf numFmtId="166" fontId="1" fillId="0" borderId="0"/>
    <xf numFmtId="0" fontId="1" fillId="3" borderId="0" applyFont="0" applyFill="0" applyBorder="0" applyAlignment="0" applyProtection="0"/>
    <xf numFmtId="0" fontId="1" fillId="4" borderId="0"/>
    <xf numFmtId="14" fontId="1" fillId="0" borderId="0" applyFont="0" applyFill="0" applyBorder="0" applyAlignment="0" applyProtection="0"/>
    <xf numFmtId="14" fontId="1" fillId="0" borderId="0"/>
    <xf numFmtId="2" fontId="1" fillId="3" borderId="0" applyFont="0" applyFill="0" applyBorder="0" applyAlignment="0" applyProtection="0"/>
    <xf numFmtId="2" fontId="1" fillId="4" borderId="0"/>
    <xf numFmtId="2" fontId="1" fillId="0" borderId="0" applyFont="0" applyFill="0" applyBorder="0" applyAlignment="0" applyProtection="0"/>
    <xf numFmtId="2" fontId="1" fillId="0" borderId="0"/>
    <xf numFmtId="0" fontId="7" fillId="3" borderId="0" applyFont="0" applyFill="0" applyBorder="0" applyAlignment="0" applyProtection="0"/>
    <xf numFmtId="0" fontId="7" fillId="4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3" borderId="0" applyFont="0" applyFill="0" applyBorder="0" applyAlignment="0" applyProtection="0"/>
    <xf numFmtId="0" fontId="8" fillId="4" borderId="0"/>
    <xf numFmtId="0" fontId="8" fillId="3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1" fillId="0" borderId="0">
      <alignment vertical="top"/>
    </xf>
    <xf numFmtId="0" fontId="1" fillId="0" borderId="0"/>
    <xf numFmtId="0" fontId="1" fillId="0" borderId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1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0" fontId="1" fillId="3" borderId="0" applyFont="0" applyFill="0" applyBorder="0" applyAlignment="0" applyProtection="0"/>
    <xf numFmtId="0" fontId="1" fillId="4" borderId="2"/>
    <xf numFmtId="0" fontId="1" fillId="0" borderId="0" applyFont="0" applyFill="0" applyBorder="0" applyAlignment="0" applyProtection="0"/>
    <xf numFmtId="0" fontId="1" fillId="0" borderId="2"/>
  </cellStyleXfs>
  <cellXfs count="18">
    <xf numFmtId="0" fontId="0" fillId="0" borderId="0" xfId="0"/>
    <xf numFmtId="0" fontId="1" fillId="2" borderId="0" xfId="1" applyFont="1" applyFill="1" applyAlignment="1">
      <alignment horizontal="center"/>
    </xf>
    <xf numFmtId="0" fontId="2" fillId="0" borderId="0" xfId="0" applyFont="1" applyFill="1"/>
    <xf numFmtId="3" fontId="1" fillId="2" borderId="0" xfId="1" applyNumberFormat="1" applyFont="1" applyFill="1" applyAlignment="1">
      <alignment horizontal="center"/>
    </xf>
    <xf numFmtId="0" fontId="1" fillId="2" borderId="0" xfId="1" applyFont="1" applyFill="1" applyAlignment="1"/>
    <xf numFmtId="0" fontId="1" fillId="2" borderId="0" xfId="1" applyFont="1" applyFill="1" applyAlignment="1">
      <alignment horizontal="center"/>
    </xf>
    <xf numFmtId="3" fontId="1" fillId="2" borderId="0" xfId="1" applyNumberFormat="1" applyFont="1" applyFill="1" applyAlignment="1">
      <alignment horizontal="right"/>
    </xf>
    <xf numFmtId="0" fontId="1" fillId="2" borderId="0" xfId="1" applyFont="1" applyFill="1" applyAlignment="1">
      <alignment horizontal="left"/>
    </xf>
    <xf numFmtId="3" fontId="3" fillId="2" borderId="0" xfId="1" applyNumberFormat="1" applyFont="1" applyFill="1" applyAlignment="1">
      <alignment horizontal="left"/>
    </xf>
    <xf numFmtId="3" fontId="3" fillId="2" borderId="0" xfId="1" applyNumberFormat="1" applyFont="1" applyFill="1" applyAlignment="1">
      <alignment horizontal="right"/>
    </xf>
    <xf numFmtId="5" fontId="1" fillId="2" borderId="0" xfId="1" applyNumberFormat="1" applyFont="1" applyFill="1" applyAlignment="1"/>
    <xf numFmtId="164" fontId="1" fillId="2" borderId="0" xfId="2" applyNumberFormat="1" applyFont="1" applyFill="1"/>
    <xf numFmtId="3" fontId="1" fillId="2" borderId="0" xfId="1" applyNumberFormat="1" applyFont="1" applyFill="1" applyAlignment="1"/>
    <xf numFmtId="0" fontId="3" fillId="2" borderId="0" xfId="1" applyFont="1" applyFill="1" applyAlignment="1">
      <alignment horizontal="left"/>
    </xf>
    <xf numFmtId="0" fontId="3" fillId="2" borderId="0" xfId="1" applyFont="1" applyFill="1" applyAlignment="1"/>
    <xf numFmtId="5" fontId="3" fillId="2" borderId="0" xfId="1" applyNumberFormat="1" applyFont="1" applyFill="1" applyAlignment="1"/>
    <xf numFmtId="164" fontId="3" fillId="2" borderId="0" xfId="2" applyNumberFormat="1" applyFont="1" applyFill="1"/>
    <xf numFmtId="3" fontId="1" fillId="2" borderId="0" xfId="2" applyFont="1" applyFill="1"/>
  </cellXfs>
  <cellStyles count="45">
    <cellStyle name="Comma 2" xfId="3"/>
    <cellStyle name="Comma0" xfId="4"/>
    <cellStyle name="Comma0 2" xfId="5"/>
    <cellStyle name="Comma0 3" xfId="2"/>
    <cellStyle name="Comma0 4" xfId="6"/>
    <cellStyle name="Currency 2" xfId="7"/>
    <cellStyle name="Currency 3" xfId="8"/>
    <cellStyle name="Currency 4" xfId="9"/>
    <cellStyle name="Currency0" xfId="10"/>
    <cellStyle name="Currency0 2" xfId="11"/>
    <cellStyle name="Currency0 3" xfId="12"/>
    <cellStyle name="Currency0 4" xfId="13"/>
    <cellStyle name="Date" xfId="14"/>
    <cellStyle name="Date 2" xfId="15"/>
    <cellStyle name="Date 3" xfId="16"/>
    <cellStyle name="Date 4" xfId="17"/>
    <cellStyle name="Fixed" xfId="18"/>
    <cellStyle name="Fixed 2" xfId="19"/>
    <cellStyle name="Fixed 3" xfId="20"/>
    <cellStyle name="Fixed 4" xfId="21"/>
    <cellStyle name="Heading 1 2" xfId="22"/>
    <cellStyle name="Heading 1 3" xfId="23"/>
    <cellStyle name="Heading 1 4" xfId="24"/>
    <cellStyle name="Heading 1 5" xfId="25"/>
    <cellStyle name="Heading 1 6" xfId="26"/>
    <cellStyle name="Heading 2 2" xfId="27"/>
    <cellStyle name="Heading 2 3" xfId="28"/>
    <cellStyle name="Heading 2 4" xfId="29"/>
    <cellStyle name="Heading 2 5" xfId="30"/>
    <cellStyle name="Heading 2 6" xfId="31"/>
    <cellStyle name="Normal" xfId="0" builtinId="0"/>
    <cellStyle name="Normal 2" xfId="32"/>
    <cellStyle name="Normal 3" xfId="33"/>
    <cellStyle name="Normal 4" xfId="1"/>
    <cellStyle name="Normal 5" xfId="34"/>
    <cellStyle name="PSChar" xfId="35"/>
    <cellStyle name="PSDate" xfId="36"/>
    <cellStyle name="PSDec" xfId="37"/>
    <cellStyle name="PSHeading" xfId="38"/>
    <cellStyle name="PSInt" xfId="39"/>
    <cellStyle name="PSSpacer" xfId="40"/>
    <cellStyle name="Total 2" xfId="41"/>
    <cellStyle name="Total 3" xfId="42"/>
    <cellStyle name="Total 4" xfId="43"/>
    <cellStyle name="Total 5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zoomScaleNormal="100" workbookViewId="0">
      <selection sqref="A1:K1"/>
    </sheetView>
  </sheetViews>
  <sheetFormatPr defaultRowHeight="13.2" x14ac:dyDescent="0.25"/>
  <cols>
    <col min="1" max="1" width="6.77734375" style="2" customWidth="1"/>
    <col min="2" max="2" width="15" style="2" customWidth="1"/>
    <col min="3" max="3" width="14" style="2" customWidth="1"/>
    <col min="4" max="4" width="13.6640625" style="2" customWidth="1"/>
    <col min="5" max="5" width="14.33203125" style="2" customWidth="1"/>
    <col min="6" max="6" width="12.109375" style="2" customWidth="1"/>
    <col min="7" max="7" width="11.44140625" style="2" customWidth="1"/>
    <col min="8" max="8" width="13" style="2" customWidth="1"/>
    <col min="9" max="9" width="10.109375" style="2" bestFit="1" customWidth="1"/>
    <col min="10" max="10" width="13.5546875" style="2" customWidth="1"/>
    <col min="11" max="11" width="15.33203125" style="2" customWidth="1"/>
    <col min="12" max="16384" width="8.88671875" style="2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4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5"/>
      <c r="B5" s="5"/>
      <c r="C5" s="6" t="s">
        <v>3</v>
      </c>
      <c r="D5" s="6"/>
      <c r="E5" s="6"/>
      <c r="F5" s="6"/>
      <c r="G5" s="6"/>
      <c r="H5" s="6"/>
      <c r="I5" s="6"/>
      <c r="J5" s="6"/>
      <c r="K5" s="6"/>
    </row>
    <row r="6" spans="1:11" x14ac:dyDescent="0.25">
      <c r="A6" s="7" t="s">
        <v>4</v>
      </c>
      <c r="B6" s="7"/>
      <c r="C6" s="6" t="s">
        <v>5</v>
      </c>
      <c r="D6" s="6" t="s">
        <v>6</v>
      </c>
      <c r="E6" s="6" t="s">
        <v>6</v>
      </c>
      <c r="F6" s="6" t="s">
        <v>7</v>
      </c>
      <c r="G6" s="6"/>
      <c r="H6" s="6" t="s">
        <v>8</v>
      </c>
      <c r="I6" s="6"/>
      <c r="J6" s="6"/>
      <c r="K6" s="6"/>
    </row>
    <row r="7" spans="1:11" x14ac:dyDescent="0.25">
      <c r="A7" s="8" t="s">
        <v>9</v>
      </c>
      <c r="B7" s="8" t="s">
        <v>10</v>
      </c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8</v>
      </c>
      <c r="K7" s="9" t="s">
        <v>18</v>
      </c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7">
        <v>503</v>
      </c>
      <c r="B9" s="4" t="s">
        <v>19</v>
      </c>
      <c r="C9" s="10">
        <v>10117613</v>
      </c>
      <c r="D9" s="10">
        <v>14683756</v>
      </c>
      <c r="E9" s="10">
        <v>1196600</v>
      </c>
      <c r="F9" s="10">
        <f>1051470+50000+567891</f>
        <v>1669361</v>
      </c>
      <c r="G9" s="10">
        <v>1340818</v>
      </c>
      <c r="H9" s="10">
        <v>7185</v>
      </c>
      <c r="I9" s="10">
        <v>30980</v>
      </c>
      <c r="J9" s="10">
        <v>49832</v>
      </c>
      <c r="K9" s="11">
        <f>SUM(C9:J9)</f>
        <v>29096145</v>
      </c>
    </row>
    <row r="10" spans="1:11" x14ac:dyDescent="0.25">
      <c r="A10" s="7">
        <v>508</v>
      </c>
      <c r="B10" s="4" t="s">
        <v>20</v>
      </c>
      <c r="C10" s="10">
        <v>120933692</v>
      </c>
      <c r="D10" s="10">
        <v>104736920</v>
      </c>
      <c r="E10" s="10">
        <v>267261</v>
      </c>
      <c r="F10" s="10">
        <v>14370863</v>
      </c>
      <c r="G10" s="10">
        <v>0</v>
      </c>
      <c r="H10" s="10">
        <v>0</v>
      </c>
      <c r="I10" s="10">
        <v>481488</v>
      </c>
      <c r="J10" s="10">
        <v>4591805</v>
      </c>
      <c r="K10" s="11">
        <f t="shared" ref="K10:K48" si="0">SUM(C10:J10)</f>
        <v>245382029</v>
      </c>
    </row>
    <row r="11" spans="1:11" x14ac:dyDescent="0.25">
      <c r="A11" s="7">
        <v>507</v>
      </c>
      <c r="B11" s="4" t="s">
        <v>21</v>
      </c>
      <c r="C11" s="10">
        <v>4386325</v>
      </c>
      <c r="D11" s="10">
        <v>6709997</v>
      </c>
      <c r="E11" s="10">
        <v>1562016</v>
      </c>
      <c r="F11" s="10">
        <v>912809</v>
      </c>
      <c r="G11" s="10">
        <v>564193</v>
      </c>
      <c r="H11" s="10">
        <v>0</v>
      </c>
      <c r="I11" s="10">
        <v>7075</v>
      </c>
      <c r="J11" s="10">
        <v>270423</v>
      </c>
      <c r="K11" s="11">
        <f t="shared" si="0"/>
        <v>14412838</v>
      </c>
    </row>
    <row r="12" spans="1:11" x14ac:dyDescent="0.25">
      <c r="A12" s="7">
        <v>502</v>
      </c>
      <c r="B12" s="4" t="s">
        <v>22</v>
      </c>
      <c r="C12" s="10">
        <v>82806741</v>
      </c>
      <c r="D12" s="10">
        <v>75261937</v>
      </c>
      <c r="E12" s="10">
        <v>5480106</v>
      </c>
      <c r="F12" s="10">
        <v>3501271</v>
      </c>
      <c r="G12" s="10">
        <v>1520291</v>
      </c>
      <c r="H12" s="10">
        <v>0</v>
      </c>
      <c r="I12" s="10">
        <v>0</v>
      </c>
      <c r="J12" s="10">
        <v>3090387</v>
      </c>
      <c r="K12" s="11">
        <f t="shared" si="0"/>
        <v>171660733</v>
      </c>
    </row>
    <row r="13" spans="1:11" x14ac:dyDescent="0.25">
      <c r="A13" s="7">
        <v>509</v>
      </c>
      <c r="B13" s="4" t="s">
        <v>23</v>
      </c>
      <c r="C13" s="10">
        <v>43489567</v>
      </c>
      <c r="D13" s="10">
        <v>20459487</v>
      </c>
      <c r="E13" s="10">
        <v>3370926</v>
      </c>
      <c r="F13" s="10">
        <v>1778547</v>
      </c>
      <c r="G13" s="10">
        <v>481466</v>
      </c>
      <c r="H13" s="10">
        <v>0</v>
      </c>
      <c r="I13" s="10">
        <v>0</v>
      </c>
      <c r="J13" s="10">
        <v>1825008</v>
      </c>
      <c r="K13" s="11">
        <f t="shared" si="0"/>
        <v>71405001</v>
      </c>
    </row>
    <row r="14" spans="1:11" x14ac:dyDescent="0.25">
      <c r="A14" s="7">
        <v>512</v>
      </c>
      <c r="B14" s="4" t="s">
        <v>24</v>
      </c>
      <c r="C14" s="10">
        <v>56594032</v>
      </c>
      <c r="D14" s="10">
        <v>38626792</v>
      </c>
      <c r="E14" s="10">
        <v>7176327</v>
      </c>
      <c r="F14" s="10">
        <v>1992338</v>
      </c>
      <c r="G14" s="10">
        <v>938634</v>
      </c>
      <c r="H14" s="10">
        <v>0</v>
      </c>
      <c r="I14" s="10">
        <v>28601</v>
      </c>
      <c r="J14" s="10">
        <v>927395</v>
      </c>
      <c r="K14" s="11">
        <f t="shared" si="0"/>
        <v>106284119</v>
      </c>
    </row>
    <row r="15" spans="1:11" x14ac:dyDescent="0.25">
      <c r="A15" s="7">
        <v>540</v>
      </c>
      <c r="B15" s="4" t="s">
        <v>25</v>
      </c>
      <c r="C15" s="10">
        <v>11284337</v>
      </c>
      <c r="D15" s="10">
        <v>14725000</v>
      </c>
      <c r="E15" s="10">
        <v>853613</v>
      </c>
      <c r="F15" s="10">
        <v>697222</v>
      </c>
      <c r="G15" s="10">
        <v>786074</v>
      </c>
      <c r="H15" s="10">
        <v>0</v>
      </c>
      <c r="I15" s="10">
        <v>20125</v>
      </c>
      <c r="J15" s="10">
        <v>2510209</v>
      </c>
      <c r="K15" s="11">
        <f t="shared" si="0"/>
        <v>30876580</v>
      </c>
    </row>
    <row r="16" spans="1:11" x14ac:dyDescent="0.25">
      <c r="A16" s="7">
        <v>519</v>
      </c>
      <c r="B16" s="4" t="s">
        <v>26</v>
      </c>
      <c r="C16" s="10">
        <v>5885262</v>
      </c>
      <c r="D16" s="10">
        <v>4503390</v>
      </c>
      <c r="E16" s="10">
        <v>614435</v>
      </c>
      <c r="F16" s="10">
        <v>378839</v>
      </c>
      <c r="G16" s="10">
        <v>394019</v>
      </c>
      <c r="H16" s="10">
        <v>0</v>
      </c>
      <c r="I16" s="10">
        <v>36599</v>
      </c>
      <c r="J16" s="10">
        <v>1319224</v>
      </c>
      <c r="K16" s="11">
        <f t="shared" si="0"/>
        <v>13131768</v>
      </c>
    </row>
    <row r="17" spans="1:11" x14ac:dyDescent="0.25">
      <c r="A17" s="7">
        <v>514</v>
      </c>
      <c r="B17" s="4" t="s">
        <v>27</v>
      </c>
      <c r="C17" s="10">
        <v>22763954</v>
      </c>
      <c r="D17" s="10">
        <v>23353341</v>
      </c>
      <c r="E17" s="10">
        <v>314552</v>
      </c>
      <c r="F17" s="10">
        <f>1384737+50000+16028</f>
        <v>1450765</v>
      </c>
      <c r="G17" s="10">
        <v>2882016</v>
      </c>
      <c r="H17" s="10">
        <v>18180580</v>
      </c>
      <c r="I17" s="10">
        <v>0</v>
      </c>
      <c r="J17" s="10">
        <v>948734</v>
      </c>
      <c r="K17" s="11">
        <f t="shared" si="0"/>
        <v>69893942</v>
      </c>
    </row>
    <row r="18" spans="1:11" x14ac:dyDescent="0.25">
      <c r="A18" s="7">
        <v>529</v>
      </c>
      <c r="B18" s="4" t="s">
        <v>28</v>
      </c>
      <c r="C18" s="10">
        <v>3424273</v>
      </c>
      <c r="D18" s="10">
        <v>11052313</v>
      </c>
      <c r="E18" s="10">
        <v>1985360</v>
      </c>
      <c r="F18" s="10">
        <v>4549093</v>
      </c>
      <c r="G18" s="10">
        <v>658352</v>
      </c>
      <c r="H18" s="10">
        <v>0</v>
      </c>
      <c r="I18" s="10">
        <v>0</v>
      </c>
      <c r="J18" s="10">
        <v>416530</v>
      </c>
      <c r="K18" s="11">
        <f t="shared" si="0"/>
        <v>22085921</v>
      </c>
    </row>
    <row r="19" spans="1:11" x14ac:dyDescent="0.25">
      <c r="A19" s="7">
        <v>513</v>
      </c>
      <c r="B19" s="4" t="s">
        <v>29</v>
      </c>
      <c r="C19" s="10">
        <v>8396789</v>
      </c>
      <c r="D19" s="10">
        <v>7559552</v>
      </c>
      <c r="E19" s="10">
        <v>816548</v>
      </c>
      <c r="F19" s="10">
        <v>611896</v>
      </c>
      <c r="G19" s="10">
        <v>1178426</v>
      </c>
      <c r="H19" s="10">
        <v>0</v>
      </c>
      <c r="I19" s="10">
        <v>6467</v>
      </c>
      <c r="J19" s="10">
        <v>595619</v>
      </c>
      <c r="K19" s="11">
        <f t="shared" si="0"/>
        <v>19165297</v>
      </c>
    </row>
    <row r="20" spans="1:11" x14ac:dyDescent="0.25">
      <c r="A20" s="7">
        <v>525</v>
      </c>
      <c r="B20" s="4" t="s">
        <v>30</v>
      </c>
      <c r="C20" s="10">
        <v>47284030</v>
      </c>
      <c r="D20" s="10">
        <v>25493470</v>
      </c>
      <c r="E20" s="10">
        <v>233637</v>
      </c>
      <c r="F20" s="10">
        <v>2139220</v>
      </c>
      <c r="G20" s="10">
        <v>1682297</v>
      </c>
      <c r="H20" s="10">
        <v>0</v>
      </c>
      <c r="I20" s="10">
        <v>58579</v>
      </c>
      <c r="J20" s="10">
        <v>738076</v>
      </c>
      <c r="K20" s="11">
        <f t="shared" si="0"/>
        <v>77629309</v>
      </c>
    </row>
    <row r="21" spans="1:11" x14ac:dyDescent="0.25">
      <c r="A21" s="7">
        <v>520</v>
      </c>
      <c r="B21" s="4" t="s">
        <v>31</v>
      </c>
      <c r="C21" s="10">
        <v>6125070</v>
      </c>
      <c r="D21" s="10">
        <v>8688939</v>
      </c>
      <c r="E21" s="10">
        <v>688743</v>
      </c>
      <c r="F21" s="10">
        <v>920234</v>
      </c>
      <c r="G21" s="10">
        <v>481381</v>
      </c>
      <c r="H21" s="10">
        <v>0</v>
      </c>
      <c r="I21" s="10">
        <v>0</v>
      </c>
      <c r="J21" s="10">
        <v>4219157</v>
      </c>
      <c r="K21" s="11">
        <f t="shared" si="0"/>
        <v>21123524</v>
      </c>
    </row>
    <row r="22" spans="1:11" x14ac:dyDescent="0.25">
      <c r="A22" s="7">
        <v>501</v>
      </c>
      <c r="B22" s="4" t="s">
        <v>32</v>
      </c>
      <c r="C22" s="10">
        <v>3994747</v>
      </c>
      <c r="D22" s="10">
        <v>11371570</v>
      </c>
      <c r="E22" s="10">
        <v>2416216</v>
      </c>
      <c r="F22" s="10">
        <f>752011+2871905</f>
        <v>3623916</v>
      </c>
      <c r="G22" s="10">
        <v>486237</v>
      </c>
      <c r="H22" s="10">
        <f>17184+197400</f>
        <v>214584</v>
      </c>
      <c r="I22" s="10">
        <v>180449</v>
      </c>
      <c r="J22" s="10">
        <v>581993</v>
      </c>
      <c r="K22" s="11">
        <f t="shared" si="0"/>
        <v>22869712</v>
      </c>
    </row>
    <row r="23" spans="1:11" x14ac:dyDescent="0.25">
      <c r="A23" s="7">
        <v>523</v>
      </c>
      <c r="B23" s="4" t="s">
        <v>33</v>
      </c>
      <c r="C23" s="10">
        <v>6656693</v>
      </c>
      <c r="D23" s="10">
        <v>9137754</v>
      </c>
      <c r="E23" s="10">
        <v>1310085</v>
      </c>
      <c r="F23" s="10">
        <f>595046+513524+182396</f>
        <v>1290966</v>
      </c>
      <c r="G23" s="10">
        <v>224241</v>
      </c>
      <c r="H23" s="10">
        <v>132260</v>
      </c>
      <c r="I23" s="10">
        <v>12875</v>
      </c>
      <c r="J23" s="10">
        <v>420310</v>
      </c>
      <c r="K23" s="11">
        <f t="shared" si="0"/>
        <v>19185184</v>
      </c>
    </row>
    <row r="24" spans="1:11" x14ac:dyDescent="0.25">
      <c r="A24" s="7">
        <v>532</v>
      </c>
      <c r="B24" s="4" t="s">
        <v>34</v>
      </c>
      <c r="C24" s="10">
        <v>64011352</v>
      </c>
      <c r="D24" s="10">
        <v>27747699</v>
      </c>
      <c r="E24" s="10">
        <v>0</v>
      </c>
      <c r="F24" s="10">
        <v>2184557</v>
      </c>
      <c r="G24" s="10">
        <v>1159689</v>
      </c>
      <c r="H24" s="10">
        <v>0</v>
      </c>
      <c r="I24" s="10">
        <v>0</v>
      </c>
      <c r="J24" s="10">
        <v>280392</v>
      </c>
      <c r="K24" s="11">
        <f t="shared" si="0"/>
        <v>95383689</v>
      </c>
    </row>
    <row r="25" spans="1:11" x14ac:dyDescent="0.25">
      <c r="A25" s="7">
        <v>517</v>
      </c>
      <c r="B25" s="4" t="s">
        <v>35</v>
      </c>
      <c r="C25" s="10">
        <f>6958097+3719</f>
        <v>6961816</v>
      </c>
      <c r="D25" s="10">
        <v>9404209</v>
      </c>
      <c r="E25" s="10">
        <v>3126878</v>
      </c>
      <c r="F25" s="10">
        <f>1263864+1382884</f>
        <v>2646748</v>
      </c>
      <c r="G25" s="10">
        <v>426905</v>
      </c>
      <c r="H25" s="10">
        <f>298548+11679457</f>
        <v>11978005</v>
      </c>
      <c r="I25" s="10">
        <v>7850</v>
      </c>
      <c r="J25" s="10">
        <v>1695558</v>
      </c>
      <c r="K25" s="11">
        <f t="shared" si="0"/>
        <v>36247969</v>
      </c>
    </row>
    <row r="26" spans="1:11" x14ac:dyDescent="0.25">
      <c r="A26" s="7">
        <v>536</v>
      </c>
      <c r="B26" s="4" t="s">
        <v>36</v>
      </c>
      <c r="C26" s="10">
        <f>10549835+13099</f>
        <v>10562934</v>
      </c>
      <c r="D26" s="10">
        <v>9587939</v>
      </c>
      <c r="E26" s="10">
        <v>1273694</v>
      </c>
      <c r="F26" s="10">
        <v>3314892</v>
      </c>
      <c r="G26" s="10">
        <v>968645</v>
      </c>
      <c r="H26" s="10">
        <v>0</v>
      </c>
      <c r="I26" s="10">
        <v>437698</v>
      </c>
      <c r="J26" s="10">
        <v>6818995</v>
      </c>
      <c r="K26" s="11">
        <f t="shared" si="0"/>
        <v>32964797</v>
      </c>
    </row>
    <row r="27" spans="1:11" x14ac:dyDescent="0.25">
      <c r="A27" s="7">
        <v>526</v>
      </c>
      <c r="B27" s="4" t="s">
        <v>37</v>
      </c>
      <c r="C27" s="10">
        <v>20386637</v>
      </c>
      <c r="D27" s="10">
        <v>15507920</v>
      </c>
      <c r="E27" s="10">
        <v>1553998</v>
      </c>
      <c r="F27" s="10">
        <v>1046863</v>
      </c>
      <c r="G27" s="10">
        <v>1076476</v>
      </c>
      <c r="H27" s="10">
        <v>0</v>
      </c>
      <c r="I27" s="10">
        <v>24972</v>
      </c>
      <c r="J27" s="10">
        <v>509345</v>
      </c>
      <c r="K27" s="11">
        <f t="shared" si="0"/>
        <v>40106211</v>
      </c>
    </row>
    <row r="28" spans="1:11" x14ac:dyDescent="0.25">
      <c r="A28" s="7">
        <v>530</v>
      </c>
      <c r="B28" s="4" t="s">
        <v>38</v>
      </c>
      <c r="C28" s="10">
        <f>6411409+7233</f>
        <v>6418642</v>
      </c>
      <c r="D28" s="10">
        <v>11818351</v>
      </c>
      <c r="E28" s="10">
        <v>1224914</v>
      </c>
      <c r="F28" s="10">
        <v>4004468</v>
      </c>
      <c r="G28" s="10">
        <v>614166</v>
      </c>
      <c r="H28" s="10">
        <v>0</v>
      </c>
      <c r="I28" s="10">
        <v>0</v>
      </c>
      <c r="J28" s="10">
        <v>607078</v>
      </c>
      <c r="K28" s="11">
        <f t="shared" si="0"/>
        <v>24687619</v>
      </c>
    </row>
    <row r="29" spans="1:11" x14ac:dyDescent="0.25">
      <c r="A29" s="7">
        <v>528</v>
      </c>
      <c r="B29" s="4" t="s">
        <v>39</v>
      </c>
      <c r="C29" s="10">
        <f>26451837+949</f>
        <v>26452786</v>
      </c>
      <c r="D29" s="10">
        <v>11287665</v>
      </c>
      <c r="E29" s="10">
        <v>2254612</v>
      </c>
      <c r="F29" s="10">
        <v>841645</v>
      </c>
      <c r="G29" s="10">
        <v>278032</v>
      </c>
      <c r="H29" s="10">
        <v>0</v>
      </c>
      <c r="I29" s="10">
        <v>1566</v>
      </c>
      <c r="J29" s="10">
        <v>478442</v>
      </c>
      <c r="K29" s="11">
        <f>SUM(C29:J29)</f>
        <v>41594748</v>
      </c>
    </row>
    <row r="30" spans="1:11" ht="14.4" x14ac:dyDescent="0.3">
      <c r="A30" s="7">
        <v>524</v>
      </c>
      <c r="B30" s="4" t="s">
        <v>40</v>
      </c>
      <c r="C30" s="10">
        <f>26590476+26205</f>
        <v>26616681</v>
      </c>
      <c r="D30" s="10">
        <v>44801034</v>
      </c>
      <c r="E30" s="10">
        <v>3162619</v>
      </c>
      <c r="F30" s="10">
        <v>2182951</v>
      </c>
      <c r="G30" s="10">
        <v>1230245</v>
      </c>
      <c r="H30" s="10">
        <v>0</v>
      </c>
      <c r="I30" s="10">
        <v>0</v>
      </c>
      <c r="J30" s="10">
        <v>2254574</v>
      </c>
      <c r="K30" s="11">
        <f t="shared" si="0"/>
        <v>80248104</v>
      </c>
    </row>
    <row r="31" spans="1:11" ht="14.4" x14ac:dyDescent="0.3">
      <c r="A31" s="7">
        <v>527</v>
      </c>
      <c r="B31" s="4" t="s">
        <v>41</v>
      </c>
      <c r="C31" s="10">
        <v>7888070</v>
      </c>
      <c r="D31" s="10">
        <v>7663547</v>
      </c>
      <c r="E31" s="10">
        <v>2289728</v>
      </c>
      <c r="F31" s="10">
        <f>531292+857969</f>
        <v>1389261</v>
      </c>
      <c r="G31" s="10">
        <v>1226364</v>
      </c>
      <c r="H31" s="10">
        <v>0</v>
      </c>
      <c r="I31" s="10">
        <v>0</v>
      </c>
      <c r="J31" s="10">
        <v>146393</v>
      </c>
      <c r="K31" s="11">
        <f t="shared" si="0"/>
        <v>20603363</v>
      </c>
    </row>
    <row r="32" spans="1:11" ht="14.4" x14ac:dyDescent="0.3">
      <c r="A32" s="7">
        <v>535</v>
      </c>
      <c r="B32" s="4" t="s">
        <v>42</v>
      </c>
      <c r="C32" s="10">
        <f>45474161+58519</f>
        <v>45532680</v>
      </c>
      <c r="D32" s="10">
        <v>19867783</v>
      </c>
      <c r="E32" s="10">
        <v>2278516</v>
      </c>
      <c r="F32" s="10">
        <v>1117934</v>
      </c>
      <c r="G32" s="10">
        <v>876094</v>
      </c>
      <c r="H32" s="10">
        <v>0</v>
      </c>
      <c r="I32" s="10">
        <v>0</v>
      </c>
      <c r="J32" s="10">
        <v>331472</v>
      </c>
      <c r="K32" s="11">
        <f t="shared" si="0"/>
        <v>70004479</v>
      </c>
    </row>
    <row r="33" spans="1:11" ht="14.4" x14ac:dyDescent="0.3">
      <c r="A33" s="7">
        <v>505</v>
      </c>
      <c r="B33" s="4" t="s">
        <v>43</v>
      </c>
      <c r="C33" s="10">
        <f>17905031+261877</f>
        <v>18166908</v>
      </c>
      <c r="D33" s="10">
        <v>25006895</v>
      </c>
      <c r="E33" s="10">
        <v>2880866</v>
      </c>
      <c r="F33" s="10">
        <f>1205540+50000</f>
        <v>1255540</v>
      </c>
      <c r="G33" s="10">
        <v>2158828</v>
      </c>
      <c r="H33" s="10">
        <v>37411</v>
      </c>
      <c r="I33" s="10">
        <v>48799</v>
      </c>
      <c r="J33" s="10">
        <v>2092972</v>
      </c>
      <c r="K33" s="11">
        <f t="shared" si="0"/>
        <v>51648219</v>
      </c>
    </row>
    <row r="34" spans="1:11" ht="14.4" x14ac:dyDescent="0.3">
      <c r="A34" s="7">
        <v>515</v>
      </c>
      <c r="B34" s="4" t="s">
        <v>44</v>
      </c>
      <c r="C34" s="10">
        <v>12297794</v>
      </c>
      <c r="D34" s="10">
        <v>12392628</v>
      </c>
      <c r="E34" s="10">
        <v>1339698</v>
      </c>
      <c r="F34" s="10">
        <v>1382890</v>
      </c>
      <c r="G34" s="10">
        <v>472415</v>
      </c>
      <c r="H34" s="10">
        <v>0</v>
      </c>
      <c r="I34" s="10">
        <v>0</v>
      </c>
      <c r="J34" s="10">
        <v>1198592</v>
      </c>
      <c r="K34" s="11">
        <f t="shared" si="0"/>
        <v>29084017</v>
      </c>
    </row>
    <row r="35" spans="1:11" ht="14.4" x14ac:dyDescent="0.3">
      <c r="A35" s="7">
        <v>521</v>
      </c>
      <c r="B35" s="4" t="s">
        <v>45</v>
      </c>
      <c r="C35" s="10">
        <v>2251538</v>
      </c>
      <c r="D35" s="10">
        <v>6652032</v>
      </c>
      <c r="E35" s="10">
        <v>1493889</v>
      </c>
      <c r="F35" s="10">
        <v>3653608</v>
      </c>
      <c r="G35" s="10">
        <v>420595</v>
      </c>
      <c r="H35" s="10">
        <v>0</v>
      </c>
      <c r="I35" s="10">
        <v>0</v>
      </c>
      <c r="J35" s="10">
        <v>1476147</v>
      </c>
      <c r="K35" s="11">
        <f t="shared" si="0"/>
        <v>15947809</v>
      </c>
    </row>
    <row r="36" spans="1:11" ht="14.4" x14ac:dyDescent="0.3">
      <c r="A36" s="7">
        <v>537</v>
      </c>
      <c r="B36" s="4" t="s">
        <v>46</v>
      </c>
      <c r="C36" s="10">
        <v>6960983</v>
      </c>
      <c r="D36" s="10">
        <v>6170269</v>
      </c>
      <c r="E36" s="10">
        <v>825394</v>
      </c>
      <c r="F36" s="10">
        <v>530533</v>
      </c>
      <c r="G36" s="10">
        <v>445778</v>
      </c>
      <c r="H36" s="10">
        <v>0</v>
      </c>
      <c r="I36" s="10">
        <v>0</v>
      </c>
      <c r="J36" s="10">
        <v>708915</v>
      </c>
      <c r="K36" s="11">
        <f t="shared" si="0"/>
        <v>15641872</v>
      </c>
    </row>
    <row r="37" spans="1:11" ht="14.4" x14ac:dyDescent="0.3">
      <c r="A37" s="7">
        <v>511</v>
      </c>
      <c r="B37" s="4" t="s">
        <v>47</v>
      </c>
      <c r="C37" s="10">
        <f>14196394+0</f>
        <v>14196394</v>
      </c>
      <c r="D37" s="10">
        <v>14444735</v>
      </c>
      <c r="E37" s="10">
        <v>2454164</v>
      </c>
      <c r="F37" s="10">
        <f>1138100+50000</f>
        <v>1188100</v>
      </c>
      <c r="G37" s="10">
        <v>1317944</v>
      </c>
      <c r="H37" s="10">
        <v>0</v>
      </c>
      <c r="I37" s="10">
        <v>0</v>
      </c>
      <c r="J37" s="10">
        <v>1719845</v>
      </c>
      <c r="K37" s="11">
        <f t="shared" si="0"/>
        <v>35321182</v>
      </c>
    </row>
    <row r="38" spans="1:11" ht="14.4" x14ac:dyDescent="0.3">
      <c r="A38" s="7">
        <v>518</v>
      </c>
      <c r="B38" s="12" t="s">
        <v>48</v>
      </c>
      <c r="C38" s="10">
        <v>4353674</v>
      </c>
      <c r="D38" s="10">
        <v>6040959</v>
      </c>
      <c r="E38" s="10">
        <v>421973</v>
      </c>
      <c r="F38" s="10">
        <v>407921</v>
      </c>
      <c r="G38" s="10">
        <v>266200</v>
      </c>
      <c r="H38" s="10">
        <v>0</v>
      </c>
      <c r="I38" s="10">
        <v>0</v>
      </c>
      <c r="J38" s="10">
        <v>208712</v>
      </c>
      <c r="K38" s="11">
        <f t="shared" si="0"/>
        <v>11699439</v>
      </c>
    </row>
    <row r="39" spans="1:11" ht="14.4" x14ac:dyDescent="0.3">
      <c r="A39" s="7">
        <v>506</v>
      </c>
      <c r="B39" s="4" t="s">
        <v>49</v>
      </c>
      <c r="C39" s="10">
        <v>4378106</v>
      </c>
      <c r="D39" s="10">
        <v>4161530</v>
      </c>
      <c r="E39" s="10">
        <v>469607</v>
      </c>
      <c r="F39" s="10">
        <f>342540+50000</f>
        <v>392540</v>
      </c>
      <c r="G39" s="10">
        <v>454992</v>
      </c>
      <c r="H39" s="10">
        <v>0</v>
      </c>
      <c r="I39" s="10">
        <v>5303</v>
      </c>
      <c r="J39" s="10">
        <v>182047</v>
      </c>
      <c r="K39" s="11">
        <f t="shared" si="0"/>
        <v>10044125</v>
      </c>
    </row>
    <row r="40" spans="1:11" ht="14.4" x14ac:dyDescent="0.3">
      <c r="A40" s="7">
        <v>531</v>
      </c>
      <c r="B40" s="4" t="s">
        <v>50</v>
      </c>
      <c r="C40" s="10">
        <v>1744951</v>
      </c>
      <c r="D40" s="10">
        <v>4076782</v>
      </c>
      <c r="E40" s="10">
        <v>469662</v>
      </c>
      <c r="F40" s="10">
        <v>2242906</v>
      </c>
      <c r="G40" s="10">
        <v>483228</v>
      </c>
      <c r="H40" s="10">
        <v>0</v>
      </c>
      <c r="I40" s="10">
        <v>0</v>
      </c>
      <c r="J40" s="10">
        <v>698356</v>
      </c>
      <c r="K40" s="11">
        <f t="shared" si="0"/>
        <v>9715885</v>
      </c>
    </row>
    <row r="41" spans="1:11" ht="14.4" x14ac:dyDescent="0.3">
      <c r="A41" s="7">
        <v>510</v>
      </c>
      <c r="B41" s="4" t="s">
        <v>51</v>
      </c>
      <c r="C41" s="10">
        <v>13047680</v>
      </c>
      <c r="D41" s="10">
        <v>11840005</v>
      </c>
      <c r="E41" s="10">
        <v>1312162</v>
      </c>
      <c r="F41" s="10">
        <f>688948+50000</f>
        <v>738948</v>
      </c>
      <c r="G41" s="10">
        <v>549710</v>
      </c>
      <c r="H41" s="10">
        <v>15675</v>
      </c>
      <c r="I41" s="10">
        <v>15667</v>
      </c>
      <c r="J41" s="10">
        <v>569917</v>
      </c>
      <c r="K41" s="11">
        <f t="shared" si="0"/>
        <v>28089764</v>
      </c>
    </row>
    <row r="42" spans="1:11" ht="14.4" x14ac:dyDescent="0.3">
      <c r="A42" s="7">
        <v>533</v>
      </c>
      <c r="B42" s="4" t="s">
        <v>52</v>
      </c>
      <c r="C42" s="10">
        <f>1997674+0</f>
        <v>1997674</v>
      </c>
      <c r="D42" s="10">
        <v>3772407</v>
      </c>
      <c r="E42" s="10">
        <v>749248</v>
      </c>
      <c r="F42" s="10">
        <v>1999454</v>
      </c>
      <c r="G42" s="10">
        <v>218810</v>
      </c>
      <c r="H42" s="10">
        <v>0</v>
      </c>
      <c r="I42" s="10">
        <v>3750</v>
      </c>
      <c r="J42" s="10">
        <v>371234</v>
      </c>
      <c r="K42" s="11">
        <f t="shared" si="0"/>
        <v>9112577</v>
      </c>
    </row>
    <row r="43" spans="1:11" ht="14.4" x14ac:dyDescent="0.3">
      <c r="A43" s="7">
        <v>522</v>
      </c>
      <c r="B43" s="4" t="s">
        <v>53</v>
      </c>
      <c r="C43" s="10">
        <v>17720317</v>
      </c>
      <c r="D43" s="10">
        <v>25461197</v>
      </c>
      <c r="E43" s="10">
        <v>3188537</v>
      </c>
      <c r="F43" s="10">
        <f>1614361+50000</f>
        <v>1664361</v>
      </c>
      <c r="G43" s="10">
        <v>1362682</v>
      </c>
      <c r="H43" s="10">
        <v>0</v>
      </c>
      <c r="I43" s="10">
        <v>53551</v>
      </c>
      <c r="J43" s="10">
        <v>525933</v>
      </c>
      <c r="K43" s="11">
        <f t="shared" si="0"/>
        <v>49976578</v>
      </c>
    </row>
    <row r="44" spans="1:11" ht="14.4" x14ac:dyDescent="0.3">
      <c r="A44" s="7">
        <v>534</v>
      </c>
      <c r="B44" s="4" t="s">
        <v>54</v>
      </c>
      <c r="C44" s="10">
        <f>2247743+1210</f>
        <v>2248953</v>
      </c>
      <c r="D44" s="10">
        <v>4206303</v>
      </c>
      <c r="E44" s="10">
        <v>713207</v>
      </c>
      <c r="F44" s="10">
        <v>283655</v>
      </c>
      <c r="G44" s="10">
        <v>784124</v>
      </c>
      <c r="H44" s="10">
        <v>0</v>
      </c>
      <c r="I44" s="10">
        <v>3665</v>
      </c>
      <c r="J44" s="10">
        <v>34756</v>
      </c>
      <c r="K44" s="11">
        <f t="shared" si="0"/>
        <v>8274663</v>
      </c>
    </row>
    <row r="45" spans="1:11" ht="14.4" x14ac:dyDescent="0.3">
      <c r="A45" s="7">
        <v>504</v>
      </c>
      <c r="B45" s="4" t="s">
        <v>55</v>
      </c>
      <c r="C45" s="10">
        <f>21909001+276630</f>
        <v>22185631</v>
      </c>
      <c r="D45" s="10">
        <v>24826089</v>
      </c>
      <c r="E45" s="10">
        <v>855762</v>
      </c>
      <c r="F45" s="10">
        <v>1262019</v>
      </c>
      <c r="G45" s="10">
        <v>1715299</v>
      </c>
      <c r="H45" s="10">
        <v>0</v>
      </c>
      <c r="I45" s="10">
        <v>1422</v>
      </c>
      <c r="J45" s="10">
        <v>659186</v>
      </c>
      <c r="K45" s="11">
        <f t="shared" si="0"/>
        <v>51505408</v>
      </c>
    </row>
    <row r="46" spans="1:11" ht="14.4" x14ac:dyDescent="0.3">
      <c r="A46" s="7">
        <v>516</v>
      </c>
      <c r="B46" s="4" t="s">
        <v>56</v>
      </c>
      <c r="C46" s="10">
        <v>38901190</v>
      </c>
      <c r="D46" s="10">
        <v>18526455</v>
      </c>
      <c r="E46" s="10">
        <v>2576902</v>
      </c>
      <c r="F46" s="10">
        <f>1406631+50000</f>
        <v>1456631</v>
      </c>
      <c r="G46" s="10">
        <v>789403</v>
      </c>
      <c r="H46" s="10">
        <v>0</v>
      </c>
      <c r="I46" s="10">
        <v>146431</v>
      </c>
      <c r="J46" s="10">
        <v>2493038</v>
      </c>
      <c r="K46" s="11">
        <f t="shared" si="0"/>
        <v>64890050</v>
      </c>
    </row>
    <row r="47" spans="1:11" ht="14.4" x14ac:dyDescent="0.3">
      <c r="A47" s="13">
        <v>539</v>
      </c>
      <c r="B47" s="14" t="s">
        <v>57</v>
      </c>
      <c r="C47" s="15">
        <v>3784419</v>
      </c>
      <c r="D47" s="15">
        <v>6036740</v>
      </c>
      <c r="E47" s="15">
        <v>1238417</v>
      </c>
      <c r="F47" s="15">
        <v>343972</v>
      </c>
      <c r="G47" s="15">
        <v>492401</v>
      </c>
      <c r="H47" s="15">
        <v>0</v>
      </c>
      <c r="I47" s="15">
        <v>0</v>
      </c>
      <c r="J47" s="15">
        <v>785999</v>
      </c>
      <c r="K47" s="16">
        <f t="shared" si="0"/>
        <v>12681948</v>
      </c>
    </row>
    <row r="48" spans="1:11" ht="14.4" x14ac:dyDescent="0.3">
      <c r="A48" s="4" t="s">
        <v>58</v>
      </c>
      <c r="B48" s="12" t="s">
        <v>58</v>
      </c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4.4" x14ac:dyDescent="0.3">
      <c r="A49" s="4" t="s">
        <v>58</v>
      </c>
      <c r="B49" s="10" t="s">
        <v>59</v>
      </c>
      <c r="C49" s="11">
        <f>SUM(C9:C47)</f>
        <v>813210935</v>
      </c>
      <c r="D49" s="11">
        <f t="shared" ref="D49:K49" si="1">SUM(D9:D47)</f>
        <v>707665391</v>
      </c>
      <c r="E49" s="11">
        <f t="shared" si="1"/>
        <v>66440872</v>
      </c>
      <c r="F49" s="11">
        <f t="shared" si="1"/>
        <v>77419737</v>
      </c>
      <c r="G49" s="11">
        <f t="shared" si="1"/>
        <v>33407470</v>
      </c>
      <c r="H49" s="11">
        <f t="shared" si="1"/>
        <v>30565700</v>
      </c>
      <c r="I49" s="11">
        <f t="shared" si="1"/>
        <v>1613912</v>
      </c>
      <c r="J49" s="11">
        <f t="shared" si="1"/>
        <v>49352600</v>
      </c>
      <c r="K49" s="11">
        <f t="shared" si="1"/>
        <v>1779676617</v>
      </c>
    </row>
    <row r="50" spans="1:11" ht="14.4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17"/>
    </row>
    <row r="51" spans="1:11" ht="14.4" x14ac:dyDescent="0.3">
      <c r="A51" s="4" t="s">
        <v>60</v>
      </c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14.4" x14ac:dyDescent="0.3">
      <c r="A52" s="4" t="s">
        <v>61</v>
      </c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4.4" x14ac:dyDescent="0.3">
      <c r="A53" s="4" t="s">
        <v>62</v>
      </c>
      <c r="B53" s="4"/>
      <c r="C53" s="4"/>
      <c r="D53" s="4"/>
      <c r="E53" s="4"/>
      <c r="F53" s="4"/>
      <c r="G53" s="4"/>
      <c r="H53" s="4"/>
      <c r="I53" s="4"/>
      <c r="J53" s="4"/>
      <c r="K53" s="4"/>
    </row>
  </sheetData>
  <mergeCells count="3">
    <mergeCell ref="A1:K1"/>
    <mergeCell ref="A2:K2"/>
    <mergeCell ref="A3:K3"/>
  </mergeCells>
  <printOptions horizontalCentered="1"/>
  <pageMargins left="0.7" right="0.7" top="0.75" bottom="0.75" header="0.3" footer="0.3"/>
  <pageSetup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IV-11</vt:lpstr>
      <vt:lpstr>'IV-11'!Print_Area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dcterms:created xsi:type="dcterms:W3CDTF">2017-08-14T19:03:53Z</dcterms:created>
  <dcterms:modified xsi:type="dcterms:W3CDTF">2017-08-14T19:04:04Z</dcterms:modified>
</cp:coreProperties>
</file>