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bel\Desktop\"/>
    </mc:Choice>
  </mc:AlternateContent>
  <bookViews>
    <workbookView xWindow="0" yWindow="0" windowWidth="20685" windowHeight="7515"/>
  </bookViews>
  <sheets>
    <sheet name="IV-10" sheetId="1" r:id="rId1"/>
  </sheets>
  <definedNames>
    <definedName name="_xlnm.Print_Area" localSheetId="0">'IV-10'!$A$1:$M$51</definedName>
  </definedNames>
  <calcPr calcId="162913"/>
</workbook>
</file>

<file path=xl/calcChain.xml><?xml version="1.0" encoding="utf-8"?>
<calcChain xmlns="http://schemas.openxmlformats.org/spreadsheetml/2006/main">
  <c r="G20" i="1" l="1"/>
  <c r="I48" i="1" l="1"/>
  <c r="G48" i="1"/>
  <c r="M48" i="1" s="1"/>
  <c r="M47" i="1"/>
  <c r="I47" i="1"/>
  <c r="G46" i="1"/>
  <c r="M46" i="1" s="1"/>
  <c r="M45" i="1"/>
  <c r="I45" i="1"/>
  <c r="G45" i="1"/>
  <c r="I44" i="1"/>
  <c r="G44" i="1"/>
  <c r="M44" i="1" s="1"/>
  <c r="I43" i="1"/>
  <c r="G43" i="1"/>
  <c r="G42" i="1"/>
  <c r="M42" i="1" s="1"/>
  <c r="I41" i="1"/>
  <c r="G41" i="1"/>
  <c r="G40" i="1"/>
  <c r="M40" i="1" s="1"/>
  <c r="I39" i="1"/>
  <c r="G39" i="1"/>
  <c r="I38" i="1"/>
  <c r="G38" i="1"/>
  <c r="M38" i="1" s="1"/>
  <c r="M37" i="1"/>
  <c r="I37" i="1"/>
  <c r="G37" i="1"/>
  <c r="I36" i="1"/>
  <c r="G36" i="1"/>
  <c r="M35" i="1"/>
  <c r="G34" i="1"/>
  <c r="M34" i="1" s="1"/>
  <c r="M33" i="1"/>
  <c r="I32" i="1"/>
  <c r="G32" i="1"/>
  <c r="M31" i="1"/>
  <c r="F30" i="1"/>
  <c r="M30" i="1" s="1"/>
  <c r="I29" i="1"/>
  <c r="G29" i="1"/>
  <c r="M29" i="1" s="1"/>
  <c r="G28" i="1"/>
  <c r="M28" i="1" s="1"/>
  <c r="I27" i="1"/>
  <c r="G27" i="1"/>
  <c r="I26" i="1"/>
  <c r="M26" i="1" s="1"/>
  <c r="G26" i="1"/>
  <c r="M25" i="1"/>
  <c r="G24" i="1"/>
  <c r="M24" i="1" s="1"/>
  <c r="M23" i="1"/>
  <c r="G23" i="1"/>
  <c r="I22" i="1"/>
  <c r="M22" i="1" s="1"/>
  <c r="G22" i="1"/>
  <c r="M21" i="1"/>
  <c r="M20" i="1"/>
  <c r="G19" i="1"/>
  <c r="M19" i="1" s="1"/>
  <c r="G18" i="1"/>
  <c r="M18" i="1" s="1"/>
  <c r="I17" i="1"/>
  <c r="G17" i="1"/>
  <c r="I16" i="1"/>
  <c r="G16" i="1"/>
  <c r="M16" i="1" s="1"/>
  <c r="I15" i="1"/>
  <c r="M15" i="1" s="1"/>
  <c r="G14" i="1"/>
  <c r="M14" i="1" s="1"/>
  <c r="M13" i="1"/>
  <c r="I12" i="1"/>
  <c r="G12" i="1"/>
  <c r="M12" i="1" s="1"/>
  <c r="M11" i="1"/>
  <c r="G10" i="1"/>
  <c r="M10" i="1" s="1"/>
  <c r="M17" i="1" l="1"/>
  <c r="M27" i="1"/>
  <c r="M43" i="1"/>
  <c r="M36" i="1"/>
  <c r="M32" i="1"/>
  <c r="M39" i="1"/>
  <c r="M41" i="1"/>
</calcChain>
</file>

<file path=xl/sharedStrings.xml><?xml version="1.0" encoding="utf-8"?>
<sst xmlns="http://schemas.openxmlformats.org/spreadsheetml/2006/main" count="128" uniqueCount="111">
  <si>
    <t>Illinois Community College Board</t>
  </si>
  <si>
    <t>Table IV-10</t>
  </si>
  <si>
    <t>2015 TAX LEVY RATES (PER $100 OF EAV)</t>
  </si>
  <si>
    <t>Liability,</t>
  </si>
  <si>
    <t>Prot.,</t>
  </si>
  <si>
    <t>PBC</t>
  </si>
  <si>
    <t>Impacted</t>
  </si>
  <si>
    <t>Oper.</t>
  </si>
  <si>
    <t>Protect. &amp;</t>
  </si>
  <si>
    <t>Bonds</t>
  </si>
  <si>
    <t>Health.,</t>
  </si>
  <si>
    <t>Oper. &amp;</t>
  </si>
  <si>
    <t>Dist.</t>
  </si>
  <si>
    <t>by</t>
  </si>
  <si>
    <t>Education</t>
  </si>
  <si>
    <t>&amp; Maint.</t>
  </si>
  <si>
    <t>Supp.</t>
  </si>
  <si>
    <t>Settlement</t>
  </si>
  <si>
    <t>Audit</t>
  </si>
  <si>
    <t>and</t>
  </si>
  <si>
    <t>&amp; Safety</t>
  </si>
  <si>
    <t>Maint.</t>
  </si>
  <si>
    <t>Rental</t>
  </si>
  <si>
    <t>No.</t>
  </si>
  <si>
    <t>District</t>
  </si>
  <si>
    <t>PTELL*</t>
  </si>
  <si>
    <t>Fund</t>
  </si>
  <si>
    <t>Equity</t>
  </si>
  <si>
    <t>Interest</t>
  </si>
  <si>
    <t>Tax Levy</t>
  </si>
  <si>
    <t>Total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</si>
  <si>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</si>
  <si>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</si>
  <si>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</si>
  <si>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</si>
  <si>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</si>
  <si>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</si>
  <si>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</si>
  <si>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</si>
  <si>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</si>
  <si>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</si>
  <si>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>X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</si>
  <si>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</si>
  <si>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</si>
  <si>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</si>
  <si>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</si>
  <si>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</si>
  <si>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</si>
  <si>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</si>
  <si>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</si>
  <si>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</si>
  <si>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</si>
  <si>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</si>
  <si>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</si>
  <si>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</si>
  <si>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</si>
  <si>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</si>
  <si>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</si>
  <si>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</si>
  <si>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</si>
  <si>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</si>
  <si>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</si>
  <si>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</si>
  <si>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</si>
  <si>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</si>
  <si>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</si>
  <si>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</si>
  <si>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</si>
  <si>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</si>
  <si>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</si>
  <si>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</si>
  <si>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</si>
  <si>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</si>
  <si>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</si>
  <si>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</si>
  <si>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</si>
  <si>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</si>
  <si>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</si>
  <si>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</si>
  <si>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</si>
  <si>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</si>
  <si>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</si>
  <si>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</si>
  <si>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</si>
  <si>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</si>
  <si>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</si>
  <si>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</si>
  <si>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</si>
  <si>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</si>
  <si>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</si>
  <si>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</si>
  <si>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</si>
  <si>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</si>
  <si>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</si>
  <si>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</si>
  <si>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</si>
  <si>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</si>
  <si>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</si>
  <si>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</si>
  <si>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</si>
  <si>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</si>
  <si>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</si>
  <si>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</si>
  <si>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</si>
  <si>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>Triton</t>
  </si>
  <si>
    <t xml:space="preserve">516 </t>
  </si>
  <si>
    <t>Waubonsee</t>
  </si>
  <si>
    <t xml:space="preserve">539 </t>
  </si>
  <si>
    <t>Wood</t>
  </si>
  <si>
    <t>*Property Tax Extension Limitation Law</t>
  </si>
  <si>
    <t>SOURCE OF DATA:  ICCB 2015 Budget Information/Tax Revenue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</si>
</sst>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.00"/>
    <numFmt numFmtId="165" formatCode="[$$-409]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5">
    <xf numFmtId="0" fontId="0" fillId="0" borderId="0"/>
    <xf numFmtId="0" fontId="1" fillId="0" borderId="0">
      <alignment vertical="top"/>
    </xf>
    <xf numFmtId="4" fontId="1" fillId="3" borderId="0" applyFont="0" applyFill="0" applyBorder="0" applyAlignment="0" applyProtection="0"/>
    <xf numFmtId="3" fontId="1" fillId="3" borderId="0" applyFont="0" applyFill="0" applyBorder="0" applyAlignment="0" applyProtection="0"/>
    <xf numFmtId="3" fontId="1" fillId="4" borderId="0"/>
    <xf numFmtId="3" fontId="1" fillId="0" borderId="0" applyFont="0" applyFill="0" applyBorder="0" applyAlignment="0" applyProtection="0"/>
    <xf numFmtId="3" fontId="1" fillId="0" borderId="0"/>
    <xf numFmtId="44" fontId="4" fillId="0" borderId="0" applyFont="0" applyFill="0" applyBorder="0" applyAlignment="0" applyProtection="0"/>
    <xf numFmtId="7" fontId="1" fillId="3" borderId="0" applyFont="0" applyFill="0" applyBorder="0" applyAlignment="0" applyProtection="0"/>
    <xf numFmtId="164" fontId="1" fillId="4" borderId="0"/>
    <xf numFmtId="165" fontId="1" fillId="4" borderId="0"/>
    <xf numFmtId="5" fontId="1" fillId="3" borderId="0" applyFont="0" applyFill="0" applyBorder="0" applyAlignment="0" applyProtection="0"/>
    <xf numFmtId="5" fontId="1" fillId="0" borderId="0" applyFont="0" applyFill="0" applyBorder="0" applyAlignment="0" applyProtection="0"/>
    <xf numFmtId="165" fontId="1" fillId="0" borderId="0"/>
    <xf numFmtId="0" fontId="1" fillId="3" borderId="0" applyFont="0" applyFill="0" applyBorder="0" applyAlignment="0" applyProtection="0"/>
    <xf numFmtId="0" fontId="1" fillId="4" borderId="0"/>
    <xf numFmtId="14" fontId="1" fillId="0" borderId="0" applyFont="0" applyFill="0" applyBorder="0" applyAlignment="0" applyProtection="0"/>
    <xf numFmtId="14" fontId="1" fillId="0" borderId="0"/>
    <xf numFmtId="2" fontId="1" fillId="3" borderId="0" applyFont="0" applyFill="0" applyBorder="0" applyAlignment="0" applyProtection="0"/>
    <xf numFmtId="2" fontId="1" fillId="4" borderId="0"/>
    <xf numFmtId="2" fontId="1" fillId="0" borderId="0" applyFont="0" applyFill="0" applyBorder="0" applyAlignment="0" applyProtection="0"/>
    <xf numFmtId="2" fontId="1" fillId="0" borderId="0"/>
    <xf numFmtId="0" fontId="5" fillId="3" borderId="0" applyFont="0" applyFill="0" applyBorder="0" applyAlignment="0" applyProtection="0"/>
    <xf numFmtId="0" fontId="5" fillId="4" borderId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3" borderId="0" applyFont="0" applyFill="0" applyBorder="0" applyAlignment="0" applyProtection="0"/>
    <xf numFmtId="0" fontId="6" fillId="4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0" fontId="1" fillId="3" borderId="0" applyFont="0" applyFill="0" applyBorder="0" applyAlignment="0" applyProtection="0"/>
    <xf numFmtId="0" fontId="1" fillId="4" borderId="2"/>
    <xf numFmtId="0" fontId="1" fillId="0" borderId="0" applyFont="0" applyFill="0" applyBorder="0" applyAlignment="0" applyProtection="0"/>
    <xf numFmtId="0" fontId="1" fillId="0" borderId="2"/>
  </cellStyleXfs>
  <cellXfs count="22">
    <xf numFmtId="0" fontId="0" fillId="0" borderId="0" xfId="0"/>
    <xf numFmtId="0" fontId="1" fillId="0" borderId="0" xfId="1" applyFont="1" applyFill="1" applyAlignment="1"/>
    <xf numFmtId="0" fontId="2" fillId="0" borderId="0" xfId="0" applyFont="1" applyFill="1"/>
    <xf numFmtId="0" fontId="2" fillId="2" borderId="0" xfId="0" applyFont="1" applyFill="1"/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horizontal="right"/>
    </xf>
    <xf numFmtId="0" fontId="1" fillId="0" borderId="0" xfId="1" applyFont="1" applyFill="1" applyAlignment="1">
      <alignment horizontal="center"/>
    </xf>
    <xf numFmtId="0" fontId="1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1" fillId="2" borderId="0" xfId="1" applyFont="1" applyFill="1" applyAlignment="1"/>
    <xf numFmtId="4" fontId="1" fillId="2" borderId="0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/>
    <xf numFmtId="3" fontId="1" fillId="2" borderId="0" xfId="2" applyNumberFormat="1" applyFont="1" applyFill="1" applyBorder="1" applyAlignment="1"/>
    <xf numFmtId="4" fontId="1" fillId="2" borderId="0" xfId="2" applyNumberFormat="1" applyFont="1" applyFill="1" applyAlignment="1"/>
    <xf numFmtId="4" fontId="1" fillId="2" borderId="0" xfId="1" applyNumberFormat="1" applyFont="1" applyFill="1" applyBorder="1" applyAlignment="1">
      <alignment horizontal="right"/>
    </xf>
    <xf numFmtId="3" fontId="1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 applyAlignment="1"/>
    <xf numFmtId="2" fontId="1" fillId="2" borderId="0" xfId="1" applyNumberFormat="1" applyFont="1" applyFill="1" applyAlignment="1"/>
    <xf numFmtId="3" fontId="1" fillId="0" borderId="0" xfId="1" applyNumberFormat="1" applyFont="1" applyFill="1" applyAlignment="1"/>
    <xf numFmtId="0" fontId="3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</cellXfs>
  <cellStyles count="45">
    <cellStyle name="Comma 2" xfId="2"/>
    <cellStyle name="Comma0" xfId="3"/>
    <cellStyle name="Comma0 2" xfId="4"/>
    <cellStyle name="Comma0 3" xfId="5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1"/>
    <cellStyle name="Normal 5" xfId="34"/>
    <cellStyle name="PSChar" xfId="35"/>
    <cellStyle name="PSDate" xfId="36"/>
    <cellStyle name="PSDec" xfId="37"/>
    <cellStyle name="PSHeading" xfId="38"/>
    <cellStyle name="PSInt" xfId="39"/>
    <cellStyle name="PSSpacer" xfId="40"/>
    <cellStyle name="Total 2" xfId="41"/>
    <cellStyle name="Total 3" xfId="42"/>
    <cellStyle name="Total 4" xfId="43"/>
    <cellStyle name="Total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Normal="100" workbookViewId="0">
      <selection activeCell="L20" sqref="L20"/>
    </sheetView>
  </sheetViews>
  <sheetFormatPr defaultColWidth="8.85546875" defaultRowHeight="12.75" x14ac:dyDescent="0.2"/>
  <cols>
    <col min="1" max="1" width="6.28515625" style="2" customWidth="1"/>
    <col min="2" max="2" width="14.28515625" style="2" bestFit="1" customWidth="1"/>
    <col min="3" max="3" width="8.85546875" style="2"/>
    <col min="4" max="4" width="10.7109375" style="2" customWidth="1"/>
    <col min="5" max="16384" width="8.85546875" style="2"/>
  </cols>
  <sheetData>
    <row r="1" spans="1:1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  <c r="O1" s="1"/>
    </row>
    <row r="2" spans="1:1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"/>
      <c r="O2" s="1"/>
    </row>
    <row r="3" spans="1:1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"/>
      <c r="O3" s="1"/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x14ac:dyDescent="0.2">
      <c r="A5" s="4"/>
      <c r="B5" s="4"/>
      <c r="C5" s="5"/>
      <c r="D5" s="5"/>
      <c r="E5" s="5"/>
      <c r="F5" s="5"/>
      <c r="G5" s="5" t="s">
        <v>3</v>
      </c>
      <c r="H5" s="5"/>
      <c r="I5" s="5"/>
      <c r="J5" s="5" t="s">
        <v>4</v>
      </c>
      <c r="K5" s="5" t="s">
        <v>5</v>
      </c>
      <c r="L5" s="5"/>
      <c r="M5" s="5"/>
      <c r="N5" s="6"/>
      <c r="O5" s="6"/>
    </row>
    <row r="6" spans="1:15" x14ac:dyDescent="0.2">
      <c r="A6" s="4"/>
      <c r="B6" s="4"/>
      <c r="C6" s="4" t="s">
        <v>6</v>
      </c>
      <c r="D6" s="5"/>
      <c r="E6" s="5" t="s">
        <v>7</v>
      </c>
      <c r="F6" s="5"/>
      <c r="G6" s="5" t="s">
        <v>8</v>
      </c>
      <c r="H6" s="5"/>
      <c r="I6" s="5" t="s">
        <v>9</v>
      </c>
      <c r="J6" s="5" t="s">
        <v>10</v>
      </c>
      <c r="K6" s="5" t="s">
        <v>11</v>
      </c>
      <c r="L6" s="5" t="s">
        <v>5</v>
      </c>
      <c r="M6" s="5"/>
      <c r="N6" s="6"/>
      <c r="O6" s="6"/>
    </row>
    <row r="7" spans="1:15" x14ac:dyDescent="0.2">
      <c r="A7" s="7" t="s">
        <v>12</v>
      </c>
      <c r="B7" s="7"/>
      <c r="C7" s="4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/>
      <c r="N7" s="6"/>
      <c r="O7" s="6"/>
    </row>
    <row r="8" spans="1:15" x14ac:dyDescent="0.2">
      <c r="A8" s="8" t="s">
        <v>23</v>
      </c>
      <c r="B8" s="8" t="s">
        <v>24</v>
      </c>
      <c r="C8" s="20" t="s">
        <v>25</v>
      </c>
      <c r="D8" s="9" t="s">
        <v>26</v>
      </c>
      <c r="E8" s="9" t="s">
        <v>26</v>
      </c>
      <c r="F8" s="9" t="s">
        <v>27</v>
      </c>
      <c r="G8" s="9" t="s">
        <v>26</v>
      </c>
      <c r="H8" s="9" t="s">
        <v>26</v>
      </c>
      <c r="I8" s="9" t="s">
        <v>28</v>
      </c>
      <c r="J8" s="9" t="s">
        <v>29</v>
      </c>
      <c r="K8" s="9" t="s">
        <v>26</v>
      </c>
      <c r="L8" s="9" t="s">
        <v>26</v>
      </c>
      <c r="M8" s="9" t="s">
        <v>30</v>
      </c>
      <c r="N8" s="6"/>
      <c r="O8" s="6"/>
    </row>
    <row r="9" spans="1:1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x14ac:dyDescent="0.2">
      <c r="A10" s="10" t="s">
        <v>31</v>
      </c>
      <c r="B10" s="10" t="s">
        <v>32</v>
      </c>
      <c r="C10" s="11"/>
      <c r="D10" s="12">
        <v>12</v>
      </c>
      <c r="E10" s="12">
        <v>7</v>
      </c>
      <c r="F10" s="12">
        <v>8.94</v>
      </c>
      <c r="G10" s="12">
        <f>4.86+1.02</f>
        <v>5.8800000000000008</v>
      </c>
      <c r="H10" s="12">
        <v>0.12</v>
      </c>
      <c r="I10" s="12">
        <v>17.04</v>
      </c>
      <c r="J10" s="12">
        <v>5</v>
      </c>
      <c r="K10" s="12">
        <v>0</v>
      </c>
      <c r="L10" s="13">
        <v>0</v>
      </c>
      <c r="M10" s="14">
        <f>SUM(D10:L10)</f>
        <v>55.98</v>
      </c>
      <c r="N10" s="1"/>
      <c r="O10" s="1"/>
    </row>
    <row r="11" spans="1:15" x14ac:dyDescent="0.2">
      <c r="A11" s="10" t="s">
        <v>33</v>
      </c>
      <c r="B11" s="10" t="s">
        <v>34</v>
      </c>
      <c r="C11" s="11"/>
      <c r="D11" s="12">
        <v>12.5</v>
      </c>
      <c r="E11" s="12">
        <v>4.9000000000000004</v>
      </c>
      <c r="F11" s="12">
        <v>0</v>
      </c>
      <c r="G11" s="12">
        <v>0.1</v>
      </c>
      <c r="H11" s="12">
        <v>0.1</v>
      </c>
      <c r="I11" s="12">
        <v>0</v>
      </c>
      <c r="J11" s="12">
        <v>0</v>
      </c>
      <c r="K11" s="12">
        <v>0</v>
      </c>
      <c r="L11" s="13">
        <v>0</v>
      </c>
      <c r="M11" s="14">
        <f t="shared" ref="M11:M48" si="0">SUM(D11:L11)</f>
        <v>17.600000000000001</v>
      </c>
      <c r="N11" s="1"/>
      <c r="O11" s="1"/>
    </row>
    <row r="12" spans="1:15" x14ac:dyDescent="0.2">
      <c r="A12" s="10" t="s">
        <v>35</v>
      </c>
      <c r="B12" s="10" t="s">
        <v>36</v>
      </c>
      <c r="C12" s="11"/>
      <c r="D12" s="12">
        <v>37.29</v>
      </c>
      <c r="E12" s="12">
        <v>7.5</v>
      </c>
      <c r="F12" s="3">
        <v>0</v>
      </c>
      <c r="G12" s="12">
        <f>6.339+1.623</f>
        <v>7.9620000000000006</v>
      </c>
      <c r="H12" s="12">
        <v>0.5</v>
      </c>
      <c r="I12" s="12">
        <f>2.593+5.607</f>
        <v>8.1999999999999993</v>
      </c>
      <c r="J12" s="12">
        <v>0.89400000000000002</v>
      </c>
      <c r="K12" s="12">
        <v>0</v>
      </c>
      <c r="L12" s="13">
        <v>0</v>
      </c>
      <c r="M12" s="14">
        <f t="shared" si="0"/>
        <v>62.345999999999997</v>
      </c>
      <c r="N12" s="1"/>
      <c r="O12" s="1"/>
    </row>
    <row r="13" spans="1:15" x14ac:dyDescent="0.2">
      <c r="A13" s="10" t="s">
        <v>37</v>
      </c>
      <c r="B13" s="10" t="s">
        <v>38</v>
      </c>
      <c r="C13" s="11"/>
      <c r="D13" s="12">
        <v>18.149999999999999</v>
      </c>
      <c r="E13" s="12">
        <v>2.99</v>
      </c>
      <c r="F13" s="12">
        <v>0</v>
      </c>
      <c r="G13" s="12">
        <v>0</v>
      </c>
      <c r="H13" s="12">
        <v>0</v>
      </c>
      <c r="I13" s="12">
        <v>6.77</v>
      </c>
      <c r="J13" s="12">
        <v>0</v>
      </c>
      <c r="K13" s="12">
        <v>0</v>
      </c>
      <c r="L13" s="13">
        <v>0</v>
      </c>
      <c r="M13" s="14">
        <f t="shared" si="0"/>
        <v>27.91</v>
      </c>
      <c r="N13" s="1"/>
      <c r="O13" s="1"/>
    </row>
    <row r="14" spans="1:15" x14ac:dyDescent="0.2">
      <c r="A14" s="10" t="s">
        <v>39</v>
      </c>
      <c r="B14" s="10" t="s">
        <v>40</v>
      </c>
      <c r="C14" s="11" t="s">
        <v>41</v>
      </c>
      <c r="D14" s="12">
        <v>33.159999999999997</v>
      </c>
      <c r="E14" s="12">
        <v>9.82</v>
      </c>
      <c r="F14" s="12">
        <v>0</v>
      </c>
      <c r="G14" s="12">
        <f>1.74+0.81</f>
        <v>2.5499999999999998</v>
      </c>
      <c r="H14" s="12">
        <v>0.13</v>
      </c>
      <c r="I14" s="12">
        <v>12.17</v>
      </c>
      <c r="J14" s="12">
        <v>0</v>
      </c>
      <c r="K14" s="12">
        <v>0</v>
      </c>
      <c r="L14" s="13">
        <v>0</v>
      </c>
      <c r="M14" s="14">
        <f t="shared" si="0"/>
        <v>57.83</v>
      </c>
      <c r="N14" s="1"/>
      <c r="O14" s="1"/>
    </row>
    <row r="15" spans="1:15" x14ac:dyDescent="0.2">
      <c r="A15" s="10" t="s">
        <v>42</v>
      </c>
      <c r="B15" s="10" t="s">
        <v>43</v>
      </c>
      <c r="C15" s="11" t="s">
        <v>41</v>
      </c>
      <c r="D15" s="12">
        <v>25.57</v>
      </c>
      <c r="E15" s="12">
        <v>9.36</v>
      </c>
      <c r="F15" s="12">
        <v>0</v>
      </c>
      <c r="G15" s="12">
        <v>0.01</v>
      </c>
      <c r="H15" s="12">
        <v>0.01</v>
      </c>
      <c r="I15" s="12">
        <f>9.76+1.51</f>
        <v>11.27</v>
      </c>
      <c r="J15" s="12">
        <v>0</v>
      </c>
      <c r="K15" s="12">
        <v>0</v>
      </c>
      <c r="L15" s="13">
        <v>0</v>
      </c>
      <c r="M15" s="14">
        <f>SUM(D15:L15)</f>
        <v>46.22</v>
      </c>
      <c r="N15" s="1"/>
      <c r="O15" s="1"/>
    </row>
    <row r="16" spans="1:15" x14ac:dyDescent="0.2">
      <c r="A16" s="10" t="s">
        <v>44</v>
      </c>
      <c r="B16" s="10" t="s">
        <v>45</v>
      </c>
      <c r="C16" s="11"/>
      <c r="D16" s="12">
        <v>17.5</v>
      </c>
      <c r="E16" s="12">
        <v>5</v>
      </c>
      <c r="F16" s="12">
        <v>6.5270000000000001</v>
      </c>
      <c r="G16" s="12">
        <f>4.242+0.839</f>
        <v>5.0809999999999995</v>
      </c>
      <c r="H16" s="12">
        <v>0.316</v>
      </c>
      <c r="I16" s="12">
        <f>13.919+5.356</f>
        <v>19.274999999999999</v>
      </c>
      <c r="J16" s="12">
        <v>0.125</v>
      </c>
      <c r="K16" s="12">
        <v>0</v>
      </c>
      <c r="L16" s="13">
        <v>0</v>
      </c>
      <c r="M16" s="14">
        <f t="shared" si="0"/>
        <v>53.824000000000005</v>
      </c>
      <c r="N16" s="1"/>
      <c r="O16" s="1"/>
    </row>
    <row r="17" spans="1:13" x14ac:dyDescent="0.2">
      <c r="A17" s="10" t="s">
        <v>46</v>
      </c>
      <c r="B17" s="10" t="s">
        <v>47</v>
      </c>
      <c r="C17" s="11"/>
      <c r="D17" s="12">
        <v>0.28000000000000003</v>
      </c>
      <c r="E17" s="12">
        <v>7.4999999999999997E-2</v>
      </c>
      <c r="F17" s="12">
        <v>0</v>
      </c>
      <c r="G17" s="12">
        <f>0.049+0.007</f>
        <v>5.6000000000000001E-2</v>
      </c>
      <c r="H17" s="12">
        <v>3.0000000000000001E-3</v>
      </c>
      <c r="I17" s="12">
        <f>0.004+0.099</f>
        <v>0.10300000000000001</v>
      </c>
      <c r="J17" s="12">
        <v>4.8000000000000001E-2</v>
      </c>
      <c r="K17" s="12">
        <v>0</v>
      </c>
      <c r="L17" s="13">
        <v>0</v>
      </c>
      <c r="M17" s="14">
        <f t="shared" si="0"/>
        <v>0.56500000000000006</v>
      </c>
    </row>
    <row r="18" spans="1:13" x14ac:dyDescent="0.2">
      <c r="A18" s="10" t="s">
        <v>48</v>
      </c>
      <c r="B18" s="10" t="s">
        <v>49</v>
      </c>
      <c r="C18" s="11"/>
      <c r="D18" s="12">
        <v>19.86</v>
      </c>
      <c r="E18" s="12">
        <v>4.97</v>
      </c>
      <c r="F18" s="12">
        <v>4.5999999999999996</v>
      </c>
      <c r="G18" s="12">
        <f>5.94+0.79</f>
        <v>6.73</v>
      </c>
      <c r="H18" s="12">
        <v>0.18</v>
      </c>
      <c r="I18" s="12">
        <v>8.08</v>
      </c>
      <c r="J18" s="12">
        <v>4.97</v>
      </c>
      <c r="K18" s="12">
        <v>0</v>
      </c>
      <c r="L18" s="13">
        <v>0</v>
      </c>
      <c r="M18" s="14">
        <f t="shared" si="0"/>
        <v>49.389999999999993</v>
      </c>
    </row>
    <row r="19" spans="1:13" x14ac:dyDescent="0.2">
      <c r="A19" s="10" t="s">
        <v>50</v>
      </c>
      <c r="B19" s="10" t="s">
        <v>51</v>
      </c>
      <c r="C19" s="11"/>
      <c r="D19" s="12">
        <v>0.17480000000000001</v>
      </c>
      <c r="E19" s="12">
        <v>7.4899999999999994E-2</v>
      </c>
      <c r="F19" s="12">
        <v>0</v>
      </c>
      <c r="G19" s="12">
        <f>0.0321+0.0157</f>
        <v>4.7799999999999995E-2</v>
      </c>
      <c r="H19" s="12">
        <v>0</v>
      </c>
      <c r="I19" s="12">
        <v>0.1275</v>
      </c>
      <c r="J19" s="12">
        <v>0</v>
      </c>
      <c r="K19" s="12">
        <v>0</v>
      </c>
      <c r="L19" s="13">
        <v>0</v>
      </c>
      <c r="M19" s="14">
        <f t="shared" si="0"/>
        <v>0.42499999999999999</v>
      </c>
    </row>
    <row r="20" spans="1:13" x14ac:dyDescent="0.2">
      <c r="A20" s="10" t="s">
        <v>52</v>
      </c>
      <c r="B20" s="10" t="s">
        <v>53</v>
      </c>
      <c r="C20" s="11"/>
      <c r="D20" s="12">
        <v>0.13</v>
      </c>
      <c r="E20" s="12">
        <v>0.04</v>
      </c>
      <c r="F20" s="12">
        <v>0.1263</v>
      </c>
      <c r="G20" s="12">
        <f>0.01046+0.00913</f>
        <v>1.959E-2</v>
      </c>
      <c r="H20" s="12">
        <v>0</v>
      </c>
      <c r="I20" s="12">
        <v>8.9099999999999995E-3</v>
      </c>
      <c r="J20" s="12">
        <v>0.05</v>
      </c>
      <c r="K20" s="12">
        <v>0</v>
      </c>
      <c r="L20" s="13">
        <v>0</v>
      </c>
      <c r="M20" s="14">
        <f t="shared" si="0"/>
        <v>0.37479999999999997</v>
      </c>
    </row>
    <row r="21" spans="1:13" x14ac:dyDescent="0.2">
      <c r="A21" s="10" t="s">
        <v>54</v>
      </c>
      <c r="B21" s="10" t="s">
        <v>55</v>
      </c>
      <c r="C21" s="11" t="s">
        <v>41</v>
      </c>
      <c r="D21" s="12">
        <v>17.350000000000001</v>
      </c>
      <c r="E21" s="12">
        <v>8.98</v>
      </c>
      <c r="F21" s="12">
        <v>0</v>
      </c>
      <c r="G21" s="12">
        <v>0.32</v>
      </c>
      <c r="H21" s="12">
        <v>0.06</v>
      </c>
      <c r="I21" s="12">
        <v>3.48</v>
      </c>
      <c r="J21" s="12">
        <v>0.59</v>
      </c>
      <c r="K21" s="12">
        <v>0</v>
      </c>
      <c r="L21" s="13">
        <v>0</v>
      </c>
      <c r="M21" s="14">
        <f t="shared" si="0"/>
        <v>30.78</v>
      </c>
    </row>
    <row r="22" spans="1:13" x14ac:dyDescent="0.2">
      <c r="A22" s="10" t="s">
        <v>56</v>
      </c>
      <c r="B22" s="10" t="s">
        <v>57</v>
      </c>
      <c r="C22" s="11"/>
      <c r="D22" s="12">
        <v>14</v>
      </c>
      <c r="E22" s="12">
        <v>4</v>
      </c>
      <c r="F22" s="12">
        <v>11.63</v>
      </c>
      <c r="G22" s="12">
        <f>4.53+0.96</f>
        <v>5.49</v>
      </c>
      <c r="H22" s="12">
        <v>0.19</v>
      </c>
      <c r="I22" s="12">
        <f>10.87+0.74</f>
        <v>11.61</v>
      </c>
      <c r="J22" s="12">
        <v>1.55</v>
      </c>
      <c r="K22" s="12">
        <v>0</v>
      </c>
      <c r="L22" s="13">
        <v>0</v>
      </c>
      <c r="M22" s="14">
        <f t="shared" si="0"/>
        <v>48.47</v>
      </c>
    </row>
    <row r="23" spans="1:13" x14ac:dyDescent="0.2">
      <c r="A23" s="10" t="s">
        <v>58</v>
      </c>
      <c r="B23" s="10" t="s">
        <v>59</v>
      </c>
      <c r="C23" s="3"/>
      <c r="D23" s="15">
        <v>17.5</v>
      </c>
      <c r="E23" s="12">
        <v>7.5</v>
      </c>
      <c r="F23" s="12">
        <v>4.63</v>
      </c>
      <c r="G23" s="12">
        <f>14.485+1.801</f>
        <v>16.285999999999998</v>
      </c>
      <c r="H23" s="12">
        <v>0.38700000000000001</v>
      </c>
      <c r="I23" s="12">
        <v>13.301</v>
      </c>
      <c r="J23" s="12">
        <v>5</v>
      </c>
      <c r="K23" s="12">
        <v>0</v>
      </c>
      <c r="L23" s="13">
        <v>0</v>
      </c>
      <c r="M23" s="14">
        <f>SUM(E23:L23)</f>
        <v>47.103999999999999</v>
      </c>
    </row>
    <row r="24" spans="1:13" x14ac:dyDescent="0.2">
      <c r="A24" s="10" t="s">
        <v>60</v>
      </c>
      <c r="B24" s="10" t="s">
        <v>61</v>
      </c>
      <c r="C24" s="11"/>
      <c r="D24" s="12">
        <v>27.5</v>
      </c>
      <c r="E24" s="12">
        <v>74.8</v>
      </c>
      <c r="F24" s="12">
        <v>0</v>
      </c>
      <c r="G24" s="12">
        <f>6.53+1.27</f>
        <v>7.8000000000000007</v>
      </c>
      <c r="H24" s="12">
        <v>0.5</v>
      </c>
      <c r="I24" s="12">
        <v>22.14</v>
      </c>
      <c r="J24" s="12">
        <v>4.13</v>
      </c>
      <c r="K24" s="12">
        <v>0</v>
      </c>
      <c r="L24" s="13">
        <v>0</v>
      </c>
      <c r="M24" s="14">
        <f t="shared" si="0"/>
        <v>136.87</v>
      </c>
    </row>
    <row r="25" spans="1:13" x14ac:dyDescent="0.2">
      <c r="A25" s="10" t="s">
        <v>62</v>
      </c>
      <c r="B25" s="10" t="s">
        <v>63</v>
      </c>
      <c r="C25" s="11" t="s">
        <v>41</v>
      </c>
      <c r="D25" s="12">
        <v>22.8</v>
      </c>
      <c r="E25" s="12">
        <v>6.1</v>
      </c>
      <c r="F25" s="12">
        <v>0</v>
      </c>
      <c r="G25" s="12">
        <v>0.2</v>
      </c>
      <c r="H25" s="12">
        <v>0</v>
      </c>
      <c r="I25" s="12">
        <v>0.8</v>
      </c>
      <c r="J25" s="12">
        <v>0</v>
      </c>
      <c r="K25" s="12">
        <v>0</v>
      </c>
      <c r="L25" s="13">
        <v>0</v>
      </c>
      <c r="M25" s="14">
        <f t="shared" si="0"/>
        <v>29.9</v>
      </c>
    </row>
    <row r="26" spans="1:13" x14ac:dyDescent="0.2">
      <c r="A26" s="10" t="s">
        <v>64</v>
      </c>
      <c r="B26" s="10" t="s">
        <v>65</v>
      </c>
      <c r="C26" s="11"/>
      <c r="D26" s="12">
        <v>15</v>
      </c>
      <c r="E26" s="12">
        <v>2.5</v>
      </c>
      <c r="F26" s="12">
        <v>11.6</v>
      </c>
      <c r="G26" s="12">
        <f>5.2+1.4</f>
        <v>6.6</v>
      </c>
      <c r="H26" s="12">
        <v>0.5</v>
      </c>
      <c r="I26" s="12">
        <f>0.5+1.9+20.11</f>
        <v>22.509999999999998</v>
      </c>
      <c r="J26" s="12">
        <v>5</v>
      </c>
      <c r="K26" s="12">
        <v>0</v>
      </c>
      <c r="L26" s="13">
        <v>0</v>
      </c>
      <c r="M26" s="14">
        <f t="shared" si="0"/>
        <v>63.71</v>
      </c>
    </row>
    <row r="27" spans="1:13" x14ac:dyDescent="0.2">
      <c r="A27" s="10" t="s">
        <v>66</v>
      </c>
      <c r="B27" s="10" t="s">
        <v>67</v>
      </c>
      <c r="C27" s="11"/>
      <c r="D27" s="12">
        <v>15</v>
      </c>
      <c r="E27" s="12">
        <v>10</v>
      </c>
      <c r="F27" s="12">
        <v>4.63</v>
      </c>
      <c r="G27" s="12">
        <f>9.51+0.77</f>
        <v>10.28</v>
      </c>
      <c r="H27" s="12">
        <v>0.12</v>
      </c>
      <c r="I27" s="12">
        <f>2.55+22.85</f>
        <v>25.400000000000002</v>
      </c>
      <c r="J27" s="12">
        <v>5</v>
      </c>
      <c r="K27" s="12">
        <v>0</v>
      </c>
      <c r="L27" s="13">
        <v>0</v>
      </c>
      <c r="M27" s="14">
        <f t="shared" si="0"/>
        <v>70.429999999999993</v>
      </c>
    </row>
    <row r="28" spans="1:13" x14ac:dyDescent="0.2">
      <c r="A28" s="10" t="s">
        <v>68</v>
      </c>
      <c r="B28" s="10" t="s">
        <v>69</v>
      </c>
      <c r="C28" s="11"/>
      <c r="D28" s="12">
        <v>27</v>
      </c>
      <c r="E28" s="12">
        <v>7</v>
      </c>
      <c r="F28" s="12">
        <v>0</v>
      </c>
      <c r="G28" s="12">
        <f>6.49+0.84</f>
        <v>7.33</v>
      </c>
      <c r="H28" s="12">
        <v>0.12</v>
      </c>
      <c r="I28" s="12">
        <v>6.46</v>
      </c>
      <c r="J28" s="12">
        <v>2.2999999999999998</v>
      </c>
      <c r="K28" s="12">
        <v>0</v>
      </c>
      <c r="L28" s="13">
        <v>0</v>
      </c>
      <c r="M28" s="14">
        <f t="shared" si="0"/>
        <v>50.209999999999994</v>
      </c>
    </row>
    <row r="29" spans="1:13" x14ac:dyDescent="0.2">
      <c r="A29" s="10" t="s">
        <v>70</v>
      </c>
      <c r="B29" s="10" t="s">
        <v>71</v>
      </c>
      <c r="C29" s="11"/>
      <c r="D29" s="12">
        <v>30</v>
      </c>
      <c r="E29" s="12">
        <v>5</v>
      </c>
      <c r="F29" s="12">
        <v>0</v>
      </c>
      <c r="G29" s="12">
        <f>7.34+1.63</f>
        <v>8.9699999999999989</v>
      </c>
      <c r="H29" s="12">
        <v>0.21</v>
      </c>
      <c r="I29" s="12">
        <f>8.64+4.61</f>
        <v>13.25</v>
      </c>
      <c r="J29" s="12">
        <v>4.34</v>
      </c>
      <c r="K29" s="12">
        <v>0</v>
      </c>
      <c r="L29" s="13">
        <v>0</v>
      </c>
      <c r="M29" s="14">
        <f t="shared" si="0"/>
        <v>61.769999999999996</v>
      </c>
    </row>
    <row r="30" spans="1:13" x14ac:dyDescent="0.2">
      <c r="A30" s="10" t="s">
        <v>72</v>
      </c>
      <c r="B30" s="10" t="s">
        <v>73</v>
      </c>
      <c r="C30" s="11" t="s">
        <v>41</v>
      </c>
      <c r="D30" s="12">
        <v>37.04</v>
      </c>
      <c r="E30" s="12">
        <v>4.17</v>
      </c>
      <c r="F30" s="12">
        <f>1.56+0.58</f>
        <v>2.14</v>
      </c>
      <c r="G30" s="12">
        <v>0.12</v>
      </c>
      <c r="H30" s="12">
        <v>0</v>
      </c>
      <c r="I30" s="12">
        <v>0</v>
      </c>
      <c r="J30" s="12">
        <v>0</v>
      </c>
      <c r="K30" s="12">
        <v>0</v>
      </c>
      <c r="L30" s="13">
        <v>0</v>
      </c>
      <c r="M30" s="14">
        <f t="shared" si="0"/>
        <v>43.47</v>
      </c>
    </row>
    <row r="31" spans="1:13" x14ac:dyDescent="0.2">
      <c r="A31" s="10" t="s">
        <v>74</v>
      </c>
      <c r="B31" s="10" t="s">
        <v>75</v>
      </c>
      <c r="C31" s="11" t="s">
        <v>41</v>
      </c>
      <c r="D31" s="12">
        <v>24.01</v>
      </c>
      <c r="E31" s="12">
        <v>8.25</v>
      </c>
      <c r="F31" s="12">
        <v>0</v>
      </c>
      <c r="G31" s="12">
        <v>0.59</v>
      </c>
      <c r="H31" s="12">
        <v>0.11</v>
      </c>
      <c r="I31" s="12">
        <v>7.72</v>
      </c>
      <c r="J31" s="12">
        <v>1.1499999999999999</v>
      </c>
      <c r="K31" s="12">
        <v>0</v>
      </c>
      <c r="L31" s="13">
        <v>0</v>
      </c>
      <c r="M31" s="14">
        <f t="shared" si="0"/>
        <v>41.830000000000005</v>
      </c>
    </row>
    <row r="32" spans="1:13" x14ac:dyDescent="0.2">
      <c r="A32" s="10" t="s">
        <v>76</v>
      </c>
      <c r="B32" s="10" t="s">
        <v>77</v>
      </c>
      <c r="C32" s="11" t="s">
        <v>41</v>
      </c>
      <c r="D32" s="12">
        <v>49.99</v>
      </c>
      <c r="E32" s="12">
        <v>10</v>
      </c>
      <c r="F32" s="12">
        <v>0</v>
      </c>
      <c r="G32" s="12">
        <f>3.73+1.49</f>
        <v>5.22</v>
      </c>
      <c r="H32" s="12">
        <v>0.48</v>
      </c>
      <c r="I32" s="12">
        <f>1.41+3.22</f>
        <v>4.63</v>
      </c>
      <c r="J32" s="12">
        <v>0</v>
      </c>
      <c r="K32" s="12">
        <v>0</v>
      </c>
      <c r="L32" s="13">
        <v>0</v>
      </c>
      <c r="M32" s="14">
        <f t="shared" si="0"/>
        <v>70.320000000000007</v>
      </c>
    </row>
    <row r="33" spans="1:13" x14ac:dyDescent="0.2">
      <c r="A33" s="10" t="s">
        <v>78</v>
      </c>
      <c r="B33" s="10" t="s">
        <v>79</v>
      </c>
      <c r="C33" s="11" t="s">
        <v>41</v>
      </c>
      <c r="D33" s="12">
        <v>20.72</v>
      </c>
      <c r="E33" s="12">
        <v>4.41</v>
      </c>
      <c r="F33" s="12">
        <v>0</v>
      </c>
      <c r="G33" s="12">
        <v>0</v>
      </c>
      <c r="H33" s="12">
        <v>6.0000000000000001E-3</v>
      </c>
      <c r="I33" s="12">
        <v>1.84</v>
      </c>
      <c r="J33" s="12">
        <v>0</v>
      </c>
      <c r="K33" s="12">
        <v>0</v>
      </c>
      <c r="L33" s="13">
        <v>0</v>
      </c>
      <c r="M33" s="14">
        <f t="shared" si="0"/>
        <v>26.975999999999999</v>
      </c>
    </row>
    <row r="34" spans="1:13" x14ac:dyDescent="0.2">
      <c r="A34" s="10" t="s">
        <v>80</v>
      </c>
      <c r="B34" s="10" t="s">
        <v>81</v>
      </c>
      <c r="C34" s="11"/>
      <c r="D34" s="12">
        <v>26</v>
      </c>
      <c r="E34" s="12">
        <v>10</v>
      </c>
      <c r="F34" s="12">
        <v>0</v>
      </c>
      <c r="G34" s="12">
        <f>5.02+1.26</f>
        <v>6.2799999999999994</v>
      </c>
      <c r="H34" s="12">
        <v>0.08</v>
      </c>
      <c r="I34" s="12">
        <v>8.24</v>
      </c>
      <c r="J34" s="12">
        <v>4</v>
      </c>
      <c r="K34" s="12">
        <v>0</v>
      </c>
      <c r="L34" s="13">
        <v>0</v>
      </c>
      <c r="M34" s="14">
        <f t="shared" si="0"/>
        <v>54.6</v>
      </c>
    </row>
    <row r="35" spans="1:13" x14ac:dyDescent="0.2">
      <c r="A35" s="10" t="s">
        <v>82</v>
      </c>
      <c r="B35" s="10" t="s">
        <v>83</v>
      </c>
      <c r="C35" s="11" t="s">
        <v>41</v>
      </c>
      <c r="D35" s="12">
        <v>0.32450000000000001</v>
      </c>
      <c r="E35" s="12">
        <v>8.2199999999999995E-2</v>
      </c>
      <c r="F35" s="12">
        <v>0</v>
      </c>
      <c r="G35" s="12">
        <v>2.2000000000000001E-3</v>
      </c>
      <c r="H35" s="12">
        <v>4.4000000000000003E-3</v>
      </c>
      <c r="I35" s="12">
        <v>5.7000000000000002E-2</v>
      </c>
      <c r="J35" s="12">
        <v>0</v>
      </c>
      <c r="K35" s="12">
        <v>0</v>
      </c>
      <c r="L35" s="13">
        <v>0</v>
      </c>
      <c r="M35" s="14">
        <f t="shared" si="0"/>
        <v>0.4703</v>
      </c>
    </row>
    <row r="36" spans="1:13" x14ac:dyDescent="0.2">
      <c r="A36" s="10" t="s">
        <v>84</v>
      </c>
      <c r="B36" s="10" t="s">
        <v>85</v>
      </c>
      <c r="C36" s="11"/>
      <c r="D36" s="12">
        <v>18.79</v>
      </c>
      <c r="E36" s="12">
        <v>4.53</v>
      </c>
      <c r="F36" s="12">
        <v>0</v>
      </c>
      <c r="G36" s="12">
        <f>7.23+1.88</f>
        <v>9.11</v>
      </c>
      <c r="H36" s="12">
        <v>0.45</v>
      </c>
      <c r="I36" s="12">
        <f>6.08+14.14</f>
        <v>20.22</v>
      </c>
      <c r="J36" s="12">
        <v>1.61</v>
      </c>
      <c r="K36" s="12">
        <v>0</v>
      </c>
      <c r="L36" s="13">
        <v>0</v>
      </c>
      <c r="M36" s="14">
        <f t="shared" si="0"/>
        <v>54.71</v>
      </c>
    </row>
    <row r="37" spans="1:13" x14ac:dyDescent="0.2">
      <c r="A37" s="10" t="s">
        <v>86</v>
      </c>
      <c r="B37" s="10" t="s">
        <v>87</v>
      </c>
      <c r="C37" s="11"/>
      <c r="D37" s="12">
        <v>0.27489999999999998</v>
      </c>
      <c r="E37" s="12">
        <v>0.04</v>
      </c>
      <c r="F37" s="12">
        <v>0</v>
      </c>
      <c r="G37" s="12">
        <f>0.0681+0.0066</f>
        <v>7.4699999999999989E-2</v>
      </c>
      <c r="H37" s="12">
        <v>3.8999999999999998E-3</v>
      </c>
      <c r="I37" s="12">
        <f>0.007+0.0684+0.0192+0.0547</f>
        <v>0.14929999999999999</v>
      </c>
      <c r="J37" s="12">
        <v>0</v>
      </c>
      <c r="K37" s="12">
        <v>0</v>
      </c>
      <c r="L37" s="13">
        <v>0</v>
      </c>
      <c r="M37" s="14">
        <f t="shared" si="0"/>
        <v>0.54279999999999995</v>
      </c>
    </row>
    <row r="38" spans="1:13" x14ac:dyDescent="0.2">
      <c r="A38" s="10" t="s">
        <v>88</v>
      </c>
      <c r="B38" s="10" t="s">
        <v>89</v>
      </c>
      <c r="C38" s="11"/>
      <c r="D38" s="12">
        <v>23</v>
      </c>
      <c r="E38" s="12">
        <v>4</v>
      </c>
      <c r="F38" s="12">
        <v>0</v>
      </c>
      <c r="G38" s="12">
        <f>6.12+1.21</f>
        <v>7.33</v>
      </c>
      <c r="H38" s="12">
        <v>0.14000000000000001</v>
      </c>
      <c r="I38" s="12">
        <f>14.15+0.45</f>
        <v>14.6</v>
      </c>
      <c r="J38" s="12">
        <v>0</v>
      </c>
      <c r="K38" s="12">
        <v>0</v>
      </c>
      <c r="L38" s="13">
        <v>0</v>
      </c>
      <c r="M38" s="14">
        <f t="shared" si="0"/>
        <v>49.07</v>
      </c>
    </row>
    <row r="39" spans="1:13" x14ac:dyDescent="0.2">
      <c r="A39" s="10" t="s">
        <v>90</v>
      </c>
      <c r="B39" s="10" t="s">
        <v>91</v>
      </c>
      <c r="C39" s="11"/>
      <c r="D39" s="12">
        <v>17</v>
      </c>
      <c r="E39" s="12">
        <v>5</v>
      </c>
      <c r="F39" s="12">
        <v>7.63</v>
      </c>
      <c r="G39" s="12">
        <f>11.618+1.011</f>
        <v>12.629</v>
      </c>
      <c r="H39" s="12">
        <v>0.5</v>
      </c>
      <c r="I39" s="12">
        <f>13.644+1.825</f>
        <v>15.468999999999999</v>
      </c>
      <c r="J39" s="12">
        <v>4.9370000000000003</v>
      </c>
      <c r="K39" s="12">
        <v>0</v>
      </c>
      <c r="L39" s="13">
        <v>0</v>
      </c>
      <c r="M39" s="14">
        <f t="shared" si="0"/>
        <v>63.164999999999999</v>
      </c>
    </row>
    <row r="40" spans="1:13" x14ac:dyDescent="0.2">
      <c r="A40" s="10" t="s">
        <v>92</v>
      </c>
      <c r="B40" s="10" t="s">
        <v>93</v>
      </c>
      <c r="C40" s="11"/>
      <c r="D40" s="12">
        <v>24.5</v>
      </c>
      <c r="E40" s="12">
        <v>3</v>
      </c>
      <c r="F40" s="12">
        <v>0</v>
      </c>
      <c r="G40" s="12">
        <f>1.93+0.9</f>
        <v>2.83</v>
      </c>
      <c r="H40" s="12">
        <v>0.39</v>
      </c>
      <c r="I40" s="12">
        <v>6.54</v>
      </c>
      <c r="J40" s="12">
        <v>5</v>
      </c>
      <c r="K40" s="12">
        <v>0</v>
      </c>
      <c r="L40" s="13">
        <v>0</v>
      </c>
      <c r="M40" s="14">
        <f t="shared" si="0"/>
        <v>42.26</v>
      </c>
    </row>
    <row r="41" spans="1:13" x14ac:dyDescent="0.2">
      <c r="A41" s="10" t="s">
        <v>94</v>
      </c>
      <c r="B41" s="10" t="s">
        <v>95</v>
      </c>
      <c r="C41" s="11"/>
      <c r="D41" s="12">
        <v>20</v>
      </c>
      <c r="E41" s="12">
        <v>10</v>
      </c>
      <c r="F41" s="12">
        <v>0</v>
      </c>
      <c r="G41" s="12">
        <f>12.081+2.143</f>
        <v>14.224</v>
      </c>
      <c r="H41" s="12">
        <v>0.5</v>
      </c>
      <c r="I41" s="12">
        <f>15.071+2.607+11.446</f>
        <v>29.124000000000002</v>
      </c>
      <c r="J41" s="12">
        <v>4.2569999999999997</v>
      </c>
      <c r="K41" s="12">
        <v>0</v>
      </c>
      <c r="L41" s="13">
        <v>0</v>
      </c>
      <c r="M41" s="14">
        <f t="shared" si="0"/>
        <v>78.105000000000018</v>
      </c>
    </row>
    <row r="42" spans="1:13" x14ac:dyDescent="0.2">
      <c r="A42" s="10" t="s">
        <v>96</v>
      </c>
      <c r="B42" s="10" t="s">
        <v>97</v>
      </c>
      <c r="C42" s="11" t="s">
        <v>41</v>
      </c>
      <c r="D42" s="12">
        <v>36.68</v>
      </c>
      <c r="E42" s="12">
        <v>10</v>
      </c>
      <c r="F42" s="12">
        <v>0</v>
      </c>
      <c r="G42" s="12">
        <f>0.41+0.89</f>
        <v>1.3</v>
      </c>
      <c r="H42" s="12">
        <v>0.38</v>
      </c>
      <c r="I42" s="12">
        <v>7.66</v>
      </c>
      <c r="J42" s="12">
        <v>0</v>
      </c>
      <c r="K42" s="12">
        <v>0</v>
      </c>
      <c r="L42" s="13">
        <v>0</v>
      </c>
      <c r="M42" s="14">
        <f t="shared" si="0"/>
        <v>56.019999999999996</v>
      </c>
    </row>
    <row r="43" spans="1:13" x14ac:dyDescent="0.2">
      <c r="A43" s="10" t="s">
        <v>98</v>
      </c>
      <c r="B43" s="10" t="s">
        <v>99</v>
      </c>
      <c r="C43" s="11"/>
      <c r="D43" s="12">
        <v>28</v>
      </c>
      <c r="E43" s="12">
        <v>10</v>
      </c>
      <c r="F43" s="12">
        <v>0</v>
      </c>
      <c r="G43" s="12">
        <f>14.17+1.84</f>
        <v>16.010000000000002</v>
      </c>
      <c r="H43" s="12">
        <v>0.5</v>
      </c>
      <c r="I43" s="12">
        <f>7.1+8.1+0.9+10.3</f>
        <v>26.4</v>
      </c>
      <c r="J43" s="12">
        <v>0</v>
      </c>
      <c r="K43" s="12">
        <v>0</v>
      </c>
      <c r="L43" s="13">
        <v>0</v>
      </c>
      <c r="M43" s="14">
        <f t="shared" si="0"/>
        <v>80.91</v>
      </c>
    </row>
    <row r="44" spans="1:13" x14ac:dyDescent="0.2">
      <c r="A44" s="10" t="s">
        <v>100</v>
      </c>
      <c r="B44" s="10" t="s">
        <v>101</v>
      </c>
      <c r="C44" s="11"/>
      <c r="D44" s="12">
        <v>13.2</v>
      </c>
      <c r="E44" s="12">
        <v>2.8</v>
      </c>
      <c r="F44" s="12">
        <v>12.33</v>
      </c>
      <c r="G44" s="12">
        <f>5.49+1.08</f>
        <v>6.57</v>
      </c>
      <c r="H44" s="12">
        <v>0.09</v>
      </c>
      <c r="I44" s="12">
        <f>3.32+3.3</f>
        <v>6.6199999999999992</v>
      </c>
      <c r="J44" s="12">
        <v>3.84</v>
      </c>
      <c r="K44" s="12">
        <v>0</v>
      </c>
      <c r="L44" s="13">
        <v>0</v>
      </c>
      <c r="M44" s="14">
        <f t="shared" si="0"/>
        <v>45.45</v>
      </c>
    </row>
    <row r="45" spans="1:13" x14ac:dyDescent="0.2">
      <c r="A45" s="10" t="s">
        <v>102</v>
      </c>
      <c r="B45" s="10" t="s">
        <v>103</v>
      </c>
      <c r="C45" s="11"/>
      <c r="D45" s="12">
        <v>19.57</v>
      </c>
      <c r="E45" s="12">
        <v>4.9000000000000004</v>
      </c>
      <c r="F45" s="12">
        <v>4.63</v>
      </c>
      <c r="G45" s="12">
        <f>6.85+1.35</f>
        <v>8.1999999999999993</v>
      </c>
      <c r="H45" s="12">
        <v>0.4</v>
      </c>
      <c r="I45" s="12">
        <f>17.95+3.69</f>
        <v>21.64</v>
      </c>
      <c r="J45" s="12">
        <v>1.46</v>
      </c>
      <c r="K45" s="12">
        <v>0</v>
      </c>
      <c r="L45" s="13">
        <v>0</v>
      </c>
      <c r="M45" s="14">
        <f>SUM(D45:L45)</f>
        <v>60.8</v>
      </c>
    </row>
    <row r="46" spans="1:13" x14ac:dyDescent="0.2">
      <c r="A46" s="7">
        <v>504</v>
      </c>
      <c r="B46" s="10" t="s">
        <v>104</v>
      </c>
      <c r="C46" s="11" t="s">
        <v>41</v>
      </c>
      <c r="D46" s="12">
        <v>23.69</v>
      </c>
      <c r="E46" s="12">
        <v>6.86</v>
      </c>
      <c r="F46" s="12">
        <v>0</v>
      </c>
      <c r="G46" s="12">
        <f>3.22+0.46</f>
        <v>3.68</v>
      </c>
      <c r="H46" s="12">
        <v>0.15</v>
      </c>
      <c r="I46" s="12">
        <v>0.4</v>
      </c>
      <c r="J46" s="12">
        <v>0</v>
      </c>
      <c r="K46" s="12">
        <v>0</v>
      </c>
      <c r="L46" s="13">
        <v>0</v>
      </c>
      <c r="M46" s="14">
        <f t="shared" si="0"/>
        <v>34.78</v>
      </c>
    </row>
    <row r="47" spans="1:13" x14ac:dyDescent="0.2">
      <c r="A47" s="10" t="s">
        <v>105</v>
      </c>
      <c r="B47" s="10" t="s">
        <v>106</v>
      </c>
      <c r="C47" s="11" t="s">
        <v>41</v>
      </c>
      <c r="D47" s="12">
        <v>42.03</v>
      </c>
      <c r="E47" s="12">
        <v>7.82</v>
      </c>
      <c r="F47" s="12">
        <v>0</v>
      </c>
      <c r="G47" s="12">
        <v>1.38</v>
      </c>
      <c r="H47" s="12">
        <v>0.1</v>
      </c>
      <c r="I47" s="12">
        <f>5.94+3.43</f>
        <v>9.370000000000001</v>
      </c>
      <c r="J47" s="12">
        <v>0</v>
      </c>
      <c r="K47" s="12">
        <v>0</v>
      </c>
      <c r="L47" s="13">
        <v>0</v>
      </c>
      <c r="M47" s="14">
        <f t="shared" si="0"/>
        <v>60.7</v>
      </c>
    </row>
    <row r="48" spans="1:13" x14ac:dyDescent="0.2">
      <c r="A48" s="10" t="s">
        <v>107</v>
      </c>
      <c r="B48" s="10" t="s">
        <v>108</v>
      </c>
      <c r="C48" s="11"/>
      <c r="D48" s="12">
        <v>17.495999999999999</v>
      </c>
      <c r="E48" s="12">
        <v>4.9989999999999997</v>
      </c>
      <c r="F48" s="12">
        <v>6.3</v>
      </c>
      <c r="G48" s="12">
        <f>5.577+1.084</f>
        <v>6.6609999999999996</v>
      </c>
      <c r="H48" s="12">
        <v>0.23100000000000001</v>
      </c>
      <c r="I48" s="12">
        <f>1.6021+1.1976+3.3673</f>
        <v>6.1669999999999998</v>
      </c>
      <c r="J48" s="12">
        <v>0</v>
      </c>
      <c r="K48" s="15">
        <v>0</v>
      </c>
      <c r="L48" s="16">
        <v>0</v>
      </c>
      <c r="M48" s="14">
        <f t="shared" si="0"/>
        <v>41.853999999999999</v>
      </c>
    </row>
    <row r="49" spans="1:13" x14ac:dyDescent="0.2">
      <c r="A49" s="10"/>
      <c r="B49" s="10"/>
      <c r="C49" s="10"/>
      <c r="D49" s="10"/>
      <c r="E49" s="17"/>
      <c r="F49" s="10"/>
      <c r="G49" s="10"/>
      <c r="H49" s="10"/>
      <c r="I49" s="10"/>
      <c r="J49" s="10"/>
      <c r="K49" s="10"/>
      <c r="L49" s="10"/>
      <c r="M49" s="14"/>
    </row>
    <row r="50" spans="1:13" x14ac:dyDescent="0.2">
      <c r="A50" s="10" t="s">
        <v>109</v>
      </c>
      <c r="B50" s="10"/>
      <c r="C50" s="10"/>
      <c r="D50" s="18"/>
      <c r="E50" s="17"/>
      <c r="F50" s="18"/>
      <c r="G50" s="10"/>
      <c r="H50" s="18"/>
      <c r="I50" s="18"/>
      <c r="J50" s="18"/>
      <c r="K50" s="18"/>
      <c r="L50" s="18"/>
      <c r="M50" s="18"/>
    </row>
    <row r="51" spans="1:13" x14ac:dyDescent="0.2">
      <c r="A51" s="10" t="s">
        <v>110</v>
      </c>
      <c r="B51" s="10"/>
      <c r="C51" s="10"/>
      <c r="D51" s="18"/>
      <c r="E51" s="17"/>
      <c r="F51" s="18"/>
      <c r="G51" s="10"/>
      <c r="H51" s="18"/>
      <c r="I51" s="18"/>
      <c r="J51" s="18"/>
      <c r="K51" s="18"/>
      <c r="L51" s="18"/>
      <c r="M51" s="18"/>
    </row>
    <row r="52" spans="1:13" x14ac:dyDescent="0.2">
      <c r="A52" s="1"/>
      <c r="B52" s="1"/>
      <c r="C52" s="1"/>
      <c r="D52" s="1"/>
      <c r="E52" s="19"/>
      <c r="F52" s="1"/>
      <c r="G52" s="1"/>
      <c r="H52" s="1"/>
      <c r="I52" s="1"/>
      <c r="J52" s="1"/>
      <c r="K52" s="1"/>
      <c r="L52" s="1"/>
      <c r="M52" s="1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IV-10</vt:lpstr>
      <vt:lpstr>'IV-10'!Print_Area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Jared Ebel</cp:lastModifiedBy>
  <dcterms:created xsi:type="dcterms:W3CDTF">2017-08-14T19:00:05Z</dcterms:created>
  <dcterms:modified xsi:type="dcterms:W3CDTF">2018-05-03T19:48:08Z</dcterms:modified>
</cp:coreProperties>
</file>