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rsenault\Documents\Web Stuff - New\Databook\Databook 2018\Section IV\"/>
    </mc:Choice>
  </mc:AlternateContent>
  <bookViews>
    <workbookView xWindow="0" yWindow="0" windowWidth="19452" windowHeight="9432"/>
  </bookViews>
  <sheets>
    <sheet name="IV-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42" i="1" l="1"/>
</calcChain>
</file>

<file path=xl/sharedStrings.xml><?xml version="1.0" encoding="utf-8"?>
<sst xmlns="http://schemas.openxmlformats.org/spreadsheetml/2006/main" count="85" uniqueCount="85">
  <si>
    <t>Illinois Community College Board
Table IV-9
2016 OPERATING TAX EXTENSIONS FOR REAL ESTATE
AND OTHER PROPERTY TAX AND 2016 CORPORATE PERSONAL
PROPERTY REPLACEMENT TAX REVENUES</t>
  </si>
  <si>
    <t>Dist.
No.</t>
  </si>
  <si>
    <t>District</t>
  </si>
  <si>
    <t>2016 Operating 
Tax Extension a)</t>
  </si>
  <si>
    <t>2017 Total 
CPPRT b)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</si>
  <si>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</si>
  <si>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</si>
  <si>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</si>
  <si>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</si>
  <si>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</si>
  <si>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</si>
  <si>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</si>
  <si>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</si>
  <si>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</si>
  <si>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</si>
  <si>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</si>
  <si>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</si>
  <si>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</si>
  <si>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</si>
  <si>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</si>
  <si>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</si>
  <si>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</si>
  <si>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</si>
  <si>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</si>
  <si>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</si>
  <si>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</si>
  <si>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</si>
  <si>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</si>
  <si>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</si>
  <si>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</si>
  <si>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</si>
  <si>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</si>
  <si>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</si>
  <si>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</si>
  <si>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</si>
  <si>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</si>
  <si>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</si>
  <si>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</si>
  <si>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</si>
  <si>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</si>
  <si>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</si>
  <si>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</si>
  <si>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</si>
  <si>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</si>
  <si>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</si>
  <si>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</si>
  <si>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</si>
  <si>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</si>
  <si>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</si>
  <si>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</si>
  <si>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</si>
  <si>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</si>
  <si>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</si>
  <si>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</si>
  <si>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</si>
  <si>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</si>
  <si>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</si>
  <si>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</si>
  <si>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</si>
  <si>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</si>
  <si>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</si>
  <si>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</si>
  <si>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</si>
  <si>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</si>
  <si>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</si>
  <si>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</si>
  <si>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</si>
  <si>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</si>
  <si>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</si>
  <si>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</si>
  <si>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</si>
  <si>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</si>
  <si>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</si>
  <si>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</si>
  <si>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</si>
  <si>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</si>
  <si>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</si>
  <si>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</si>
  <si>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</si>
  <si>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</si>
  <si>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</si>
  <si>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</si>
  <si>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</si>
  <si>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TOTALS</t>
  </si>
  <si>
    <t>SOURCES OF DATA:  a)  ICCB Tax Survey and b) Department of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</si>
</sst>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7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3" fontId="1" fillId="3" borderId="0" applyFont="0" applyFill="0" applyBorder="0" applyAlignment="0" applyProtection="0"/>
    <xf numFmtId="7" fontId="1" fillId="3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2" borderId="4" xfId="1" applyFont="1" applyFill="1" applyBorder="1" applyAlignment="1">
      <alignment wrapText="1"/>
    </xf>
    <xf numFmtId="0" fontId="2" fillId="2" borderId="0" xfId="1" applyFont="1" applyFill="1" applyBorder="1" applyAlignment="1"/>
    <xf numFmtId="3" fontId="2" fillId="2" borderId="0" xfId="2" applyFont="1" applyFill="1" applyBorder="1" applyAlignment="1">
      <alignment horizontal="right" wrapText="1"/>
    </xf>
    <xf numFmtId="0" fontId="2" fillId="2" borderId="5" xfId="1" applyFont="1" applyFill="1" applyBorder="1" applyAlignment="1">
      <alignment horizontal="right" wrapText="1"/>
    </xf>
    <xf numFmtId="0" fontId="1" fillId="2" borderId="4" xfId="1" applyFont="1" applyFill="1" applyBorder="1" applyAlignment="1"/>
    <xf numFmtId="0" fontId="1" fillId="2" borderId="0" xfId="1" applyFont="1" applyFill="1" applyBorder="1" applyAlignment="1"/>
    <xf numFmtId="5" fontId="3" fillId="2" borderId="0" xfId="3" applyNumberFormat="1" applyFont="1" applyFill="1" applyBorder="1" applyAlignment="1">
      <alignment horizontal="right"/>
    </xf>
    <xf numFmtId="5" fontId="3" fillId="2" borderId="5" xfId="3" applyNumberFormat="1" applyFont="1" applyFill="1" applyBorder="1" applyAlignment="1">
      <alignment horizontal="right"/>
    </xf>
    <xf numFmtId="6" fontId="3" fillId="0" borderId="0" xfId="0" applyNumberFormat="1" applyFont="1"/>
    <xf numFmtId="0" fontId="1" fillId="2" borderId="6" xfId="1" applyFont="1" applyFill="1" applyBorder="1" applyAlignment="1"/>
    <xf numFmtId="0" fontId="1" fillId="2" borderId="7" xfId="1" applyFont="1" applyFill="1" applyBorder="1" applyAlignment="1"/>
    <xf numFmtId="5" fontId="3" fillId="2" borderId="7" xfId="3" applyNumberFormat="1" applyFont="1" applyFill="1" applyBorder="1" applyAlignment="1">
      <alignment horizontal="right"/>
    </xf>
    <xf numFmtId="5" fontId="3" fillId="2" borderId="8" xfId="3" applyNumberFormat="1" applyFont="1" applyFill="1" applyBorder="1" applyAlignment="1">
      <alignment horizontal="right"/>
    </xf>
    <xf numFmtId="5" fontId="2" fillId="2" borderId="0" xfId="3" applyNumberFormat="1" applyFont="1" applyFill="1" applyBorder="1"/>
    <xf numFmtId="5" fontId="2" fillId="2" borderId="5" xfId="3" applyNumberFormat="1" applyFont="1" applyFill="1" applyBorder="1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3" fontId="1" fillId="2" borderId="6" xfId="1" applyNumberFormat="1" applyFont="1" applyFill="1" applyBorder="1" applyAlignment="1">
      <alignment horizontal="left" wrapText="1"/>
    </xf>
    <xf numFmtId="3" fontId="1" fillId="2" borderId="7" xfId="1" applyNumberFormat="1" applyFont="1" applyFill="1" applyBorder="1" applyAlignment="1">
      <alignment horizontal="left" wrapText="1"/>
    </xf>
    <xf numFmtId="3" fontId="1" fillId="2" borderId="8" xfId="1" applyNumberFormat="1" applyFont="1" applyFill="1" applyBorder="1" applyAlignment="1">
      <alignment horizontal="left" wrapText="1"/>
    </xf>
  </cellXfs>
  <cellStyles count="4">
    <cellStyle name="Comma0" xfId="2"/>
    <cellStyle name="Currency 3" xfId="3"/>
    <cellStyle name="Normal" xfId="0" builtinId="0"/>
    <cellStyle name="Normal 4" xfId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D42" totalsRowShown="0" headerRowDxfId="5" dataDxfId="4">
  <autoFilter ref="A2:D42">
    <filterColumn colId="0" hiddenButton="1"/>
    <filterColumn colId="1" hiddenButton="1"/>
    <filterColumn colId="2" hiddenButton="1"/>
    <filterColumn colId="3" hiddenButton="1"/>
  </autoFilter>
  <tableColumns count="4">
    <tableColumn id="1" name="Dist._x000a_No." dataDxfId="3" dataCellStyle="Normal 4"/>
    <tableColumn id="2" name="District" dataDxfId="2" dataCellStyle="Normal 4"/>
    <tableColumn id="3" name="2016 Operating _x000a_Tax Extension a)" dataDxfId="1" dataCellStyle="Currency 3"/>
    <tableColumn id="4" name="2017 Total _x000a_CPPRT b)" dataDxfId="0" dataCellStyle="Currency 3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"/>
  <sheetViews>
    <sheetView tabSelected="1" workbookViewId="0">
      <selection activeCell="F8" sqref="F8"/>
    </sheetView>
  </sheetViews>
  <sheetFormatPr defaultRowHeight="13.2" x14ac:dyDescent="0.25"/>
  <cols>
    <col min="1" max="1" width="7.33203125" style="1" customWidth="1"/>
    <col min="2" max="2" width="15.109375" style="1" customWidth="1"/>
    <col min="3" max="3" width="18.5546875" style="1" customWidth="1"/>
    <col min="4" max="4" width="21.44140625" style="1" customWidth="1"/>
    <col min="5" max="7" width="8.88671875" style="1"/>
    <col min="8" max="8" width="13.88671875" style="1" customWidth="1"/>
    <col min="9" max="9" width="8.88671875" style="1"/>
    <col min="10" max="10" width="13.88671875" style="1" customWidth="1"/>
    <col min="11" max="16384" width="8.88671875" style="1"/>
  </cols>
  <sheetData>
    <row r="1" spans="1:10" ht="81" customHeight="1" x14ac:dyDescent="0.25">
      <c r="A1" s="17" t="s">
        <v>0</v>
      </c>
      <c r="B1" s="18"/>
      <c r="C1" s="18"/>
      <c r="D1" s="19"/>
    </row>
    <row r="2" spans="1:10" ht="31.2" customHeight="1" x14ac:dyDescent="0.25">
      <c r="A2" s="2" t="s">
        <v>1</v>
      </c>
      <c r="B2" s="3" t="s">
        <v>2</v>
      </c>
      <c r="C2" s="4" t="s">
        <v>3</v>
      </c>
      <c r="D2" s="5" t="s">
        <v>4</v>
      </c>
    </row>
    <row r="3" spans="1:10" ht="20.399999999999999" customHeight="1" x14ac:dyDescent="0.25">
      <c r="A3" s="6" t="s">
        <v>5</v>
      </c>
      <c r="B3" s="7" t="s">
        <v>6</v>
      </c>
      <c r="C3" s="8">
        <f>(0.0001*29.28)*3786687074</f>
        <v>11087419.752672</v>
      </c>
      <c r="D3" s="9">
        <v>1480910</v>
      </c>
      <c r="H3" s="10"/>
      <c r="J3" s="10"/>
    </row>
    <row r="4" spans="1:10" x14ac:dyDescent="0.25">
      <c r="A4" s="6" t="s">
        <v>7</v>
      </c>
      <c r="B4" s="7" t="s">
        <v>8</v>
      </c>
      <c r="C4" s="8">
        <f>(0.0001*15.85)*73984605433</f>
        <v>117265599.611305</v>
      </c>
      <c r="D4" s="9">
        <v>16422533</v>
      </c>
      <c r="H4" s="10"/>
      <c r="J4" s="10"/>
    </row>
    <row r="5" spans="1:10" x14ac:dyDescent="0.25">
      <c r="A5" s="6" t="s">
        <v>9</v>
      </c>
      <c r="B5" s="7" t="s">
        <v>10</v>
      </c>
      <c r="C5" s="8">
        <f>(0.0001*44.499)*1016037986</f>
        <v>4521267.4339014003</v>
      </c>
      <c r="D5" s="9">
        <v>622143</v>
      </c>
      <c r="H5" s="10"/>
      <c r="J5" s="10"/>
    </row>
    <row r="6" spans="1:10" x14ac:dyDescent="0.25">
      <c r="A6" s="6" t="s">
        <v>11</v>
      </c>
      <c r="B6" s="7" t="s">
        <v>12</v>
      </c>
      <c r="C6" s="8">
        <f>(0.0001*20.22)*40504389066</f>
        <v>81899874.691451997</v>
      </c>
      <c r="D6" s="9">
        <v>1679128</v>
      </c>
      <c r="H6" s="10"/>
      <c r="J6" s="10"/>
    </row>
    <row r="7" spans="1:10" x14ac:dyDescent="0.25">
      <c r="A7" s="6" t="s">
        <v>13</v>
      </c>
      <c r="B7" s="7" t="s">
        <v>14</v>
      </c>
      <c r="C7" s="8">
        <f>(0.0001*41.0167)*11221103941</f>
        <v>46025265.401681468</v>
      </c>
      <c r="D7" s="9">
        <v>612836</v>
      </c>
      <c r="H7" s="10"/>
      <c r="J7" s="10"/>
    </row>
    <row r="8" spans="1:10" x14ac:dyDescent="0.25">
      <c r="A8" s="6" t="s">
        <v>15</v>
      </c>
      <c r="B8" s="7" t="s">
        <v>16</v>
      </c>
      <c r="C8" s="8">
        <f>(0.0001*30.88)*18916544185</f>
        <v>58414288.443280004</v>
      </c>
      <c r="D8" s="9">
        <v>1036684</v>
      </c>
      <c r="H8" s="10"/>
      <c r="J8" s="10"/>
    </row>
    <row r="9" spans="1:10" x14ac:dyDescent="0.25">
      <c r="A9" s="6" t="s">
        <v>17</v>
      </c>
      <c r="B9" s="7" t="s">
        <v>18</v>
      </c>
      <c r="C9" s="8">
        <f>(0.0001*29.97)*4425909176</f>
        <v>13264449.800472001</v>
      </c>
      <c r="D9" s="9">
        <v>874530.56</v>
      </c>
      <c r="H9" s="10"/>
      <c r="J9" s="10"/>
    </row>
    <row r="10" spans="1:10" x14ac:dyDescent="0.25">
      <c r="A10" s="6" t="s">
        <v>19</v>
      </c>
      <c r="B10" s="7" t="s">
        <v>20</v>
      </c>
      <c r="C10" s="8">
        <f>1687148342*(0.0001*35.5)</f>
        <v>5989376.6140999999</v>
      </c>
      <c r="D10" s="9">
        <v>435189</v>
      </c>
      <c r="H10" s="10"/>
      <c r="J10" s="10"/>
    </row>
    <row r="11" spans="1:10" x14ac:dyDescent="0.25">
      <c r="A11" s="6" t="s">
        <v>21</v>
      </c>
      <c r="B11" s="7" t="s">
        <v>22</v>
      </c>
      <c r="C11" s="8">
        <f>7231647259*(0.0001*29.76)</f>
        <v>21521382.242784001</v>
      </c>
      <c r="D11" s="9">
        <v>3183139</v>
      </c>
      <c r="H11" s="10"/>
      <c r="J11" s="10"/>
    </row>
    <row r="12" spans="1:10" x14ac:dyDescent="0.25">
      <c r="A12" s="6" t="s">
        <v>23</v>
      </c>
      <c r="B12" s="7" t="s">
        <v>24</v>
      </c>
      <c r="C12" s="8">
        <f>(0.0001*24.84)*1482553011</f>
        <v>3682661.6793240001</v>
      </c>
      <c r="D12" s="9">
        <v>727138</v>
      </c>
      <c r="H12" s="10"/>
      <c r="J12" s="10"/>
    </row>
    <row r="13" spans="1:10" x14ac:dyDescent="0.25">
      <c r="A13" s="6" t="s">
        <v>25</v>
      </c>
      <c r="B13" s="7" t="s">
        <v>26</v>
      </c>
      <c r="C13" s="8">
        <f>(0.0001*29.79)*3090810857</f>
        <v>9207525.5430030003</v>
      </c>
      <c r="D13" s="9">
        <v>1301552</v>
      </c>
      <c r="H13" s="10"/>
      <c r="J13" s="10"/>
    </row>
    <row r="14" spans="1:10" x14ac:dyDescent="0.25">
      <c r="A14" s="6" t="s">
        <v>27</v>
      </c>
      <c r="B14" s="7" t="s">
        <v>28</v>
      </c>
      <c r="C14" s="8">
        <f>(0.0001*25.97)*18940156942</f>
        <v>49187587.578373998</v>
      </c>
      <c r="D14" s="9">
        <v>2128848</v>
      </c>
      <c r="H14" s="10"/>
      <c r="J14" s="10"/>
    </row>
    <row r="15" spans="1:10" x14ac:dyDescent="0.25">
      <c r="A15" s="6" t="s">
        <v>29</v>
      </c>
      <c r="B15" s="7" t="s">
        <v>30</v>
      </c>
      <c r="C15" s="8">
        <f>2270765999*(0.0001*29.97)</f>
        <v>6805485.6990029998</v>
      </c>
      <c r="D15" s="9">
        <v>531676</v>
      </c>
      <c r="H15" s="10"/>
      <c r="J15" s="10"/>
    </row>
    <row r="16" spans="1:10" x14ac:dyDescent="0.25">
      <c r="A16" s="6" t="s">
        <v>31</v>
      </c>
      <c r="B16" s="7" t="s">
        <v>32</v>
      </c>
      <c r="C16" s="8">
        <f>(29.97*0.0001)*1561251295</f>
        <v>4679070.1311149998</v>
      </c>
      <c r="D16" s="9">
        <v>540128</v>
      </c>
      <c r="H16" s="10"/>
      <c r="J16" s="10"/>
    </row>
    <row r="17" spans="1:10" x14ac:dyDescent="0.25">
      <c r="A17" s="6" t="s">
        <v>33</v>
      </c>
      <c r="B17" s="7" t="s">
        <v>34</v>
      </c>
      <c r="C17" s="8">
        <f>(0.0001*34.91)*2134993530</f>
        <v>7453262.4132299991</v>
      </c>
      <c r="D17" s="9">
        <v>318133</v>
      </c>
      <c r="H17" s="10"/>
      <c r="J17" s="10"/>
    </row>
    <row r="18" spans="1:10" x14ac:dyDescent="0.25">
      <c r="A18" s="6" t="s">
        <v>35</v>
      </c>
      <c r="B18" s="7" t="s">
        <v>36</v>
      </c>
      <c r="C18" s="8">
        <f>(0.0001*27.6)*23639604880</f>
        <v>65245309.468800008</v>
      </c>
      <c r="D18" s="9">
        <v>1280857</v>
      </c>
      <c r="H18" s="10"/>
      <c r="J18" s="10"/>
    </row>
    <row r="19" spans="1:10" x14ac:dyDescent="0.25">
      <c r="A19" s="6" t="s">
        <v>37</v>
      </c>
      <c r="B19" s="7" t="s">
        <v>38</v>
      </c>
      <c r="C19" s="8">
        <f>(0.0001*29.1)*2926127962</f>
        <v>8515032.3694200013</v>
      </c>
      <c r="D19" s="9">
        <v>474221</v>
      </c>
      <c r="H19" s="10"/>
      <c r="J19" s="10"/>
    </row>
    <row r="20" spans="1:10" x14ac:dyDescent="0.25">
      <c r="A20" s="6" t="s">
        <v>39</v>
      </c>
      <c r="B20" s="7" t="s">
        <v>40</v>
      </c>
      <c r="C20" s="8">
        <f>(0.0001*29.97)*3978101415</f>
        <v>11922369.940755</v>
      </c>
      <c r="D20" s="9">
        <v>1060744</v>
      </c>
      <c r="H20" s="10"/>
      <c r="J20" s="10"/>
    </row>
    <row r="21" spans="1:10" x14ac:dyDescent="0.25">
      <c r="A21" s="6" t="s">
        <v>41</v>
      </c>
      <c r="B21" s="7" t="s">
        <v>42</v>
      </c>
      <c r="C21" s="8">
        <f>(0.0001*34)*6214133564</f>
        <v>21128054.117600001</v>
      </c>
      <c r="D21" s="9">
        <v>1195786</v>
      </c>
      <c r="H21" s="10"/>
      <c r="J21" s="10"/>
    </row>
    <row r="22" spans="1:10" x14ac:dyDescent="0.25">
      <c r="A22" s="6" t="s">
        <v>43</v>
      </c>
      <c r="B22" s="7" t="s">
        <v>44</v>
      </c>
      <c r="C22" s="8">
        <f>1905063942*(0.0001*35)</f>
        <v>6667723.7970000003</v>
      </c>
      <c r="D22" s="9">
        <v>672560</v>
      </c>
      <c r="H22" s="10"/>
      <c r="J22" s="10"/>
    </row>
    <row r="23" spans="1:10" x14ac:dyDescent="0.25">
      <c r="A23" s="6" t="s">
        <v>45</v>
      </c>
      <c r="B23" s="7" t="s">
        <v>46</v>
      </c>
      <c r="C23" s="8">
        <f>(0.0001*38.54)*6895850074</f>
        <v>26576606.185196001</v>
      </c>
      <c r="D23" s="9">
        <v>378226</v>
      </c>
      <c r="H23" s="10"/>
      <c r="J23" s="10"/>
    </row>
    <row r="24" spans="1:10" x14ac:dyDescent="0.25">
      <c r="A24" s="6" t="s">
        <v>47</v>
      </c>
      <c r="B24" s="7" t="s">
        <v>48</v>
      </c>
      <c r="C24" s="8">
        <f>(0.0001*31.38)*9059427914</f>
        <v>28428484.794132002</v>
      </c>
      <c r="D24" s="9">
        <v>1366575</v>
      </c>
      <c r="H24" s="10"/>
      <c r="J24" s="10"/>
    </row>
    <row r="25" spans="1:10" x14ac:dyDescent="0.25">
      <c r="A25" s="6" t="s">
        <v>49</v>
      </c>
      <c r="B25" s="7" t="s">
        <v>50</v>
      </c>
      <c r="C25" s="8">
        <f>(0.0001*58.58)*1442272976</f>
        <v>8448835.0934079997</v>
      </c>
      <c r="D25" s="9">
        <v>1354470</v>
      </c>
      <c r="H25" s="10"/>
      <c r="J25" s="10"/>
    </row>
    <row r="26" spans="1:10" x14ac:dyDescent="0.25">
      <c r="A26" s="6" t="s">
        <v>51</v>
      </c>
      <c r="B26" s="7" t="s">
        <v>52</v>
      </c>
      <c r="C26" s="8">
        <f>22288152310*(0.0001*21.44)</f>
        <v>47785798.552639998</v>
      </c>
      <c r="D26" s="9">
        <v>1191793</v>
      </c>
      <c r="H26" s="10"/>
      <c r="J26" s="10"/>
    </row>
    <row r="27" spans="1:10" x14ac:dyDescent="0.25">
      <c r="A27" s="6" t="s">
        <v>53</v>
      </c>
      <c r="B27" s="7" t="s">
        <v>54</v>
      </c>
      <c r="C27" s="8">
        <f>(0.0001*36)*5222067761</f>
        <v>18799443.939600002</v>
      </c>
      <c r="D27" s="9">
        <v>2384389</v>
      </c>
      <c r="H27" s="10"/>
      <c r="J27" s="10"/>
    </row>
    <row r="28" spans="1:10" x14ac:dyDescent="0.25">
      <c r="A28" s="6" t="s">
        <v>55</v>
      </c>
      <c r="B28" s="7" t="s">
        <v>56</v>
      </c>
      <c r="C28" s="8">
        <f>(0.0001*40.96)*3012169942</f>
        <v>12337848.082432002</v>
      </c>
      <c r="D28" s="9">
        <v>521764</v>
      </c>
      <c r="H28" s="10"/>
      <c r="J28" s="10"/>
    </row>
    <row r="29" spans="1:10" x14ac:dyDescent="0.25">
      <c r="A29" s="6" t="s">
        <v>57</v>
      </c>
      <c r="B29" s="7" t="s">
        <v>58</v>
      </c>
      <c r="C29" s="8">
        <f>970427041*(0.0001*23.64)</f>
        <v>2294089.5249240003</v>
      </c>
      <c r="D29" s="9">
        <v>467210</v>
      </c>
      <c r="H29" s="10"/>
      <c r="J29" s="10"/>
    </row>
    <row r="30" spans="1:10" x14ac:dyDescent="0.25">
      <c r="A30" s="6" t="s">
        <v>59</v>
      </c>
      <c r="B30" s="7" t="s">
        <v>60</v>
      </c>
      <c r="C30" s="8">
        <f>(0.0001*31.49)*2283875652</f>
        <v>7191924.4281479996</v>
      </c>
      <c r="D30" s="9">
        <v>521859</v>
      </c>
      <c r="H30" s="10"/>
      <c r="J30" s="10"/>
    </row>
    <row r="31" spans="1:10" x14ac:dyDescent="0.25">
      <c r="A31" s="6" t="s">
        <v>61</v>
      </c>
      <c r="B31" s="7" t="s">
        <v>62</v>
      </c>
      <c r="C31" s="8">
        <f>(0.0001*27)*5483921459</f>
        <v>14806587.939300001</v>
      </c>
      <c r="D31" s="9">
        <v>1677553</v>
      </c>
      <c r="H31" s="10"/>
      <c r="J31" s="10"/>
    </row>
    <row r="32" spans="1:10" x14ac:dyDescent="0.25">
      <c r="A32" s="6" t="s">
        <v>63</v>
      </c>
      <c r="B32" s="7" t="s">
        <v>64</v>
      </c>
      <c r="C32" s="8">
        <f>1763267253*(0.0001*29.97)</f>
        <v>5284511.9572410006</v>
      </c>
      <c r="D32" s="9">
        <v>294012</v>
      </c>
      <c r="H32" s="10"/>
      <c r="J32" s="10"/>
    </row>
    <row r="33" spans="1:10" x14ac:dyDescent="0.25">
      <c r="A33" s="6" t="s">
        <v>65</v>
      </c>
      <c r="B33" s="7" t="s">
        <v>66</v>
      </c>
      <c r="C33" s="8">
        <f>1662078542*(0.0001*29.97)</f>
        <v>4981249.3903740002</v>
      </c>
      <c r="D33" s="9">
        <v>502533</v>
      </c>
      <c r="H33" s="10"/>
      <c r="J33" s="10"/>
    </row>
    <row r="34" spans="1:10" x14ac:dyDescent="0.25">
      <c r="A34" s="6" t="s">
        <v>67</v>
      </c>
      <c r="B34" s="7" t="s">
        <v>68</v>
      </c>
      <c r="C34" s="8">
        <f>(0.0001*30)*603418627</f>
        <v>1810255.8810000001</v>
      </c>
      <c r="D34" s="9">
        <v>533717</v>
      </c>
      <c r="H34" s="10"/>
      <c r="J34" s="10"/>
    </row>
    <row r="35" spans="1:10" x14ac:dyDescent="0.25">
      <c r="A35" s="6" t="s">
        <v>69</v>
      </c>
      <c r="B35" s="7" t="s">
        <v>70</v>
      </c>
      <c r="C35" s="8">
        <f>(0.0001*47.54)*2985543407</f>
        <v>14193273.356878001</v>
      </c>
      <c r="D35" s="9">
        <v>607134</v>
      </c>
      <c r="H35" s="10"/>
      <c r="J35" s="10"/>
    </row>
    <row r="36" spans="1:10" x14ac:dyDescent="0.25">
      <c r="A36" s="6" t="s">
        <v>71</v>
      </c>
      <c r="B36" s="7" t="s">
        <v>72</v>
      </c>
      <c r="C36" s="8">
        <f>(0.0001*38)*(546930366)</f>
        <v>2078335.3907999999</v>
      </c>
      <c r="D36" s="9">
        <v>529614</v>
      </c>
      <c r="H36" s="10"/>
      <c r="J36" s="10"/>
    </row>
    <row r="37" spans="1:10" x14ac:dyDescent="0.25">
      <c r="A37" s="6" t="s">
        <v>73</v>
      </c>
      <c r="B37" s="7" t="s">
        <v>74</v>
      </c>
      <c r="C37" s="8">
        <f>6694636885*(0.0001*29.89)</f>
        <v>20010269.649265002</v>
      </c>
      <c r="D37" s="9">
        <v>1505060</v>
      </c>
      <c r="H37" s="10"/>
      <c r="J37" s="10"/>
    </row>
    <row r="38" spans="1:10" x14ac:dyDescent="0.25">
      <c r="A38" s="6" t="s">
        <v>75</v>
      </c>
      <c r="B38" s="7" t="s">
        <v>76</v>
      </c>
      <c r="C38" s="8">
        <f>894299396*(0.0001*29.63)</f>
        <v>2649809.1103479997</v>
      </c>
      <c r="D38" s="9">
        <v>992263</v>
      </c>
      <c r="H38" s="10"/>
      <c r="J38" s="10"/>
    </row>
    <row r="39" spans="1:10" x14ac:dyDescent="0.25">
      <c r="A39" s="6" t="s">
        <v>77</v>
      </c>
      <c r="B39" s="7" t="s">
        <v>78</v>
      </c>
      <c r="C39" s="8">
        <f>(0.0001*28.6)*8109255966</f>
        <v>23192472.062759999</v>
      </c>
      <c r="D39" s="9">
        <v>2170567.04</v>
      </c>
      <c r="H39" s="10"/>
      <c r="J39" s="10"/>
    </row>
    <row r="40" spans="1:10" x14ac:dyDescent="0.25">
      <c r="A40" s="6" t="s">
        <v>79</v>
      </c>
      <c r="B40" s="7" t="s">
        <v>80</v>
      </c>
      <c r="C40" s="8">
        <f>(0.0001*50.81)*8760497836</f>
        <v>44512089.504716001</v>
      </c>
      <c r="D40" s="9">
        <v>1119936</v>
      </c>
      <c r="H40" s="10"/>
      <c r="J40" s="10"/>
    </row>
    <row r="41" spans="1:10" x14ac:dyDescent="0.25">
      <c r="A41" s="11" t="s">
        <v>81</v>
      </c>
      <c r="B41" s="12" t="s">
        <v>82</v>
      </c>
      <c r="C41" s="13">
        <f>1572084209*(0.0001*29.044)</f>
        <v>4565961.3766195998</v>
      </c>
      <c r="D41" s="14">
        <v>543847</v>
      </c>
      <c r="H41" s="10"/>
      <c r="J41" s="10"/>
    </row>
    <row r="42" spans="1:10" x14ac:dyDescent="0.25">
      <c r="A42" s="6"/>
      <c r="B42" s="3" t="s">
        <v>83</v>
      </c>
      <c r="C42" s="15">
        <f>SUM(C3:C41)</f>
        <v>844430852.94905376</v>
      </c>
      <c r="D42" s="16">
        <f>SUM(D3:D41)</f>
        <v>55241257.600000001</v>
      </c>
    </row>
    <row r="43" spans="1:10" ht="33.6" customHeight="1" x14ac:dyDescent="0.25">
      <c r="A43" s="20" t="s">
        <v>84</v>
      </c>
      <c r="B43" s="21"/>
      <c r="C43" s="21"/>
      <c r="D43" s="22"/>
    </row>
  </sheetData>
  <mergeCells count="2">
    <mergeCell ref="A1:D1"/>
    <mergeCell ref="A43:D43"/>
  </mergeCells>
  <printOptions horizontalCentered="1"/>
  <pageMargins left="0.5" right="0.5" top="1" bottom="0.5" header="0.25" footer="0.2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IV-9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dcterms:created xsi:type="dcterms:W3CDTF">2018-11-20T17:06:18Z</dcterms:created>
  <dcterms:modified xsi:type="dcterms:W3CDTF">2018-11-20T17:10:40Z</dcterms:modified>
</cp:coreProperties>
</file>